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heel_000\Documents\DCA\"/>
    </mc:Choice>
  </mc:AlternateContent>
  <xr:revisionPtr revIDLastSave="0" documentId="13_ncr:1_{C3041549-DD1A-410A-A50B-6DE3607E5B5B}" xr6:coauthVersionLast="45" xr6:coauthVersionMax="45" xr10:uidLastSave="{00000000-0000-0000-0000-000000000000}"/>
  <workbookProtection workbookAlgorithmName="SHA-512" workbookHashValue="4pyFoHGSrVE15/aB1kf3ViFgTscANm4IgNdnUX+axNuXknYZPj/w3zaO0qCguKQKGXDEpewLiZSAlXAUZ1AAVQ==" workbookSaltValue="W6D2CwCvPxU5W9SD4reZaA==" workbookSpinCount="100000" lockStructure="1"/>
  <bookViews>
    <workbookView xWindow="-120" yWindow="-120" windowWidth="38640" windowHeight="21240" xr2:uid="{110D9AC8-19F1-48EF-8411-F2DB684AE6EA}"/>
  </bookViews>
  <sheets>
    <sheet name="PILOT Viewer" sheetId="4" r:id="rId1"/>
    <sheet name="Summary By Town" sheetId="2" r:id="rId2"/>
    <sheet name="Raw Data from UFBs" sheetId="1" r:id="rId3"/>
    <sheet name="Community Typology" sheetId="3" r:id="rId4"/>
  </sheets>
  <definedNames>
    <definedName name="_xlnm._FilterDatabase" localSheetId="0" hidden="1">'PILOT Viewer'!$AL$6:$AQ$570</definedName>
    <definedName name="_xlnm._FilterDatabase" localSheetId="2" hidden="1">'Raw Data from UFBs'!$A$2:$J$1389</definedName>
    <definedName name="_xlnm._FilterDatabase" localSheetId="1" hidden="1">'Summary By Town'!$A$3:$AC$568</definedName>
    <definedName name="_xlnm.Print_Area" localSheetId="3">'Community Typology'!$A$1:$B$8</definedName>
    <definedName name="_xlnm.Print_Area" localSheetId="0">'PILOT Viewer'!$A$1:$R$33</definedName>
    <definedName name="_xlnm.Print_Area" localSheetId="2">'Raw Data from UFBs'!$A$1:$H$1389</definedName>
    <definedName name="_xlnm.Print_Titles" localSheetId="0">'PILOT Viewer'!$A:$A</definedName>
    <definedName name="_xlnm.Print_Titles" localSheetId="2">'Raw Data from UFBs'!$1:$2</definedName>
    <definedName name="_xlnm.Print_Titles" localSheetId="1">'Summary By Town'!$A:$C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" i="2" l="1"/>
  <c r="D4" i="4" l="1"/>
  <c r="H7" i="4" s="1"/>
  <c r="AY11" i="4" l="1"/>
  <c r="AY8" i="4"/>
  <c r="AY6" i="4"/>
  <c r="A14" i="4" l="1"/>
  <c r="AW12" i="4" s="1"/>
  <c r="AB638" i="2" l="1"/>
  <c r="AB637" i="2"/>
  <c r="AB636" i="2"/>
  <c r="AB635" i="2"/>
  <c r="AB634" i="2"/>
  <c r="AB633" i="2"/>
  <c r="AB632" i="2"/>
  <c r="AB631" i="2"/>
  <c r="AB630" i="2"/>
  <c r="AB629" i="2"/>
  <c r="AB628" i="2"/>
  <c r="AB627" i="2"/>
  <c r="AB626" i="2"/>
  <c r="AB625" i="2"/>
  <c r="AB624" i="2"/>
  <c r="AB623" i="2"/>
  <c r="AB622" i="2"/>
  <c r="AB621" i="2"/>
  <c r="AB620" i="2"/>
  <c r="AB619" i="2"/>
  <c r="AB618" i="2"/>
  <c r="W638" i="2"/>
  <c r="W637" i="2"/>
  <c r="W636" i="2"/>
  <c r="W635" i="2"/>
  <c r="W634" i="2"/>
  <c r="W633" i="2"/>
  <c r="W632" i="2"/>
  <c r="W631" i="2"/>
  <c r="W630" i="2"/>
  <c r="W629" i="2"/>
  <c r="W628" i="2"/>
  <c r="W627" i="2"/>
  <c r="W626" i="2"/>
  <c r="W625" i="2"/>
  <c r="W624" i="2"/>
  <c r="W623" i="2"/>
  <c r="W622" i="2"/>
  <c r="W621" i="2"/>
  <c r="W620" i="2"/>
  <c r="W619" i="2"/>
  <c r="W618" i="2"/>
  <c r="AB603" i="2"/>
  <c r="Y603" i="2"/>
  <c r="X603" i="2"/>
  <c r="W603" i="2"/>
  <c r="AB602" i="2"/>
  <c r="Y602" i="2"/>
  <c r="X602" i="2"/>
  <c r="W602" i="2"/>
  <c r="AB601" i="2"/>
  <c r="Y601" i="2"/>
  <c r="X601" i="2"/>
  <c r="W601" i="2"/>
  <c r="AB600" i="2"/>
  <c r="Y600" i="2"/>
  <c r="X600" i="2"/>
  <c r="W600" i="2"/>
  <c r="AB599" i="2"/>
  <c r="Y599" i="2"/>
  <c r="X599" i="2"/>
  <c r="W599" i="2"/>
  <c r="AB598" i="2"/>
  <c r="Y598" i="2"/>
  <c r="X598" i="2"/>
  <c r="W598" i="2"/>
  <c r="AB597" i="2"/>
  <c r="Y597" i="2"/>
  <c r="X597" i="2"/>
  <c r="W597" i="2"/>
  <c r="AB596" i="2"/>
  <c r="Y596" i="2"/>
  <c r="X596" i="2"/>
  <c r="W596" i="2"/>
  <c r="AB595" i="2"/>
  <c r="Y595" i="2"/>
  <c r="X595" i="2"/>
  <c r="W595" i="2"/>
  <c r="AB594" i="2"/>
  <c r="Y594" i="2"/>
  <c r="X594" i="2"/>
  <c r="W594" i="2"/>
  <c r="AB593" i="2"/>
  <c r="Y593" i="2"/>
  <c r="X593" i="2"/>
  <c r="W593" i="2"/>
  <c r="AB592" i="2"/>
  <c r="Y592" i="2"/>
  <c r="X592" i="2"/>
  <c r="W592" i="2"/>
  <c r="AB591" i="2"/>
  <c r="Y591" i="2"/>
  <c r="X591" i="2"/>
  <c r="W591" i="2"/>
  <c r="AB590" i="2"/>
  <c r="Y590" i="2"/>
  <c r="X590" i="2"/>
  <c r="W590" i="2"/>
  <c r="AB589" i="2"/>
  <c r="Y589" i="2"/>
  <c r="X589" i="2"/>
  <c r="W589" i="2"/>
  <c r="AB588" i="2"/>
  <c r="Y588" i="2"/>
  <c r="X588" i="2"/>
  <c r="W588" i="2"/>
  <c r="AB587" i="2"/>
  <c r="Y587" i="2"/>
  <c r="X587" i="2"/>
  <c r="W587" i="2"/>
  <c r="AB586" i="2"/>
  <c r="Y586" i="2"/>
  <c r="X586" i="2"/>
  <c r="W586" i="2"/>
  <c r="AB585" i="2"/>
  <c r="Y585" i="2"/>
  <c r="X585" i="2"/>
  <c r="W585" i="2"/>
  <c r="AB584" i="2"/>
  <c r="Y584" i="2"/>
  <c r="X584" i="2"/>
  <c r="W584" i="2"/>
  <c r="AB583" i="2"/>
  <c r="Y583" i="2"/>
  <c r="X583" i="2"/>
  <c r="W583" i="2"/>
  <c r="W581" i="2"/>
  <c r="I11" i="2"/>
  <c r="H11" i="2"/>
  <c r="AL7" i="4" l="1"/>
  <c r="L3" i="4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L8" i="4" l="1"/>
  <c r="AL9" i="4" s="1"/>
  <c r="AL10" i="4" s="1"/>
  <c r="AL11" i="4" s="1"/>
  <c r="AL12" i="4" s="1"/>
  <c r="AL13" i="4" s="1"/>
  <c r="AL14" i="4" s="1"/>
  <c r="AL15" i="4" s="1"/>
  <c r="AL16" i="4" s="1"/>
  <c r="AL17" i="4" s="1"/>
  <c r="AL18" i="4" s="1"/>
  <c r="AL19" i="4" s="1"/>
  <c r="AL20" i="4" s="1"/>
  <c r="AL21" i="4" s="1"/>
  <c r="AL22" i="4" s="1"/>
  <c r="AL23" i="4" s="1"/>
  <c r="AL24" i="4" s="1"/>
  <c r="AL25" i="4" s="1"/>
  <c r="AL26" i="4" s="1"/>
  <c r="AL27" i="4" s="1"/>
  <c r="AL28" i="4" s="1"/>
  <c r="AL29" i="4" s="1"/>
  <c r="AL30" i="4" s="1"/>
  <c r="AL31" i="4" s="1"/>
  <c r="AL32" i="4" s="1"/>
  <c r="AL33" i="4" s="1"/>
  <c r="AL34" i="4" s="1"/>
  <c r="AL35" i="4" s="1"/>
  <c r="AL36" i="4" s="1"/>
  <c r="AL37" i="4" s="1"/>
  <c r="AL38" i="4" s="1"/>
  <c r="AL39" i="4" s="1"/>
  <c r="AL40" i="4" s="1"/>
  <c r="AL41" i="4" s="1"/>
  <c r="AL42" i="4" s="1"/>
  <c r="AL43" i="4" s="1"/>
  <c r="AL44" i="4" s="1"/>
  <c r="AL45" i="4" s="1"/>
  <c r="AL46" i="4" s="1"/>
  <c r="AL47" i="4" s="1"/>
  <c r="AL48" i="4" s="1"/>
  <c r="AL49" i="4" s="1"/>
  <c r="AL50" i="4" s="1"/>
  <c r="AL51" i="4" s="1"/>
  <c r="AL52" i="4" s="1"/>
  <c r="AL53" i="4" s="1"/>
  <c r="AL54" i="4" s="1"/>
  <c r="AL55" i="4" s="1"/>
  <c r="AL56" i="4" s="1"/>
  <c r="AL57" i="4" s="1"/>
  <c r="AL58" i="4" s="1"/>
  <c r="AL59" i="4" s="1"/>
  <c r="AL60" i="4" s="1"/>
  <c r="AL61" i="4" s="1"/>
  <c r="AL62" i="4" s="1"/>
  <c r="AL63" i="4" s="1"/>
  <c r="AL64" i="4" s="1"/>
  <c r="AL65" i="4" s="1"/>
  <c r="AL66" i="4" s="1"/>
  <c r="AL67" i="4" s="1"/>
  <c r="AL68" i="4" s="1"/>
  <c r="AL69" i="4" s="1"/>
  <c r="AL70" i="4" s="1"/>
  <c r="AL71" i="4" s="1"/>
  <c r="AL72" i="4" s="1"/>
  <c r="AL73" i="4" s="1"/>
  <c r="AL74" i="4" s="1"/>
  <c r="AL75" i="4" s="1"/>
  <c r="AL76" i="4" s="1"/>
  <c r="AL77" i="4" s="1"/>
  <c r="AL78" i="4" s="1"/>
  <c r="AL79" i="4" s="1"/>
  <c r="AL80" i="4" s="1"/>
  <c r="AL81" i="4" s="1"/>
  <c r="AL82" i="4" s="1"/>
  <c r="AL83" i="4" s="1"/>
  <c r="AL84" i="4" s="1"/>
  <c r="AL85" i="4" s="1"/>
  <c r="AL86" i="4" s="1"/>
  <c r="AL87" i="4" s="1"/>
  <c r="AL88" i="4" s="1"/>
  <c r="AL89" i="4" s="1"/>
  <c r="AL90" i="4" s="1"/>
  <c r="AL91" i="4" s="1"/>
  <c r="AL92" i="4" s="1"/>
  <c r="AL93" i="4" s="1"/>
  <c r="AL94" i="4" s="1"/>
  <c r="AL95" i="4" s="1"/>
  <c r="AL96" i="4" s="1"/>
  <c r="AL97" i="4" s="1"/>
  <c r="AL98" i="4" s="1"/>
  <c r="AL99" i="4" s="1"/>
  <c r="AL100" i="4" s="1"/>
  <c r="AL101" i="4" s="1"/>
  <c r="AL102" i="4" s="1"/>
  <c r="AL103" i="4" s="1"/>
  <c r="AL104" i="4" s="1"/>
  <c r="AL105" i="4" s="1"/>
  <c r="AL106" i="4" s="1"/>
  <c r="AL107" i="4" s="1"/>
  <c r="AL108" i="4" s="1"/>
  <c r="AL109" i="4" s="1"/>
  <c r="AL110" i="4" s="1"/>
  <c r="AL111" i="4" s="1"/>
  <c r="AL112" i="4" s="1"/>
  <c r="AL113" i="4" s="1"/>
  <c r="AL114" i="4" s="1"/>
  <c r="AL115" i="4" s="1"/>
  <c r="AL116" i="4" s="1"/>
  <c r="AL117" i="4" s="1"/>
  <c r="AL118" i="4" s="1"/>
  <c r="AL119" i="4" s="1"/>
  <c r="AL120" i="4" s="1"/>
  <c r="AL121" i="4" s="1"/>
  <c r="AL122" i="4" s="1"/>
  <c r="AL123" i="4" s="1"/>
  <c r="AL124" i="4" s="1"/>
  <c r="AL125" i="4" s="1"/>
  <c r="AL126" i="4" s="1"/>
  <c r="AL127" i="4" s="1"/>
  <c r="AL128" i="4" s="1"/>
  <c r="AL129" i="4" s="1"/>
  <c r="AL130" i="4" s="1"/>
  <c r="AL131" i="4" s="1"/>
  <c r="AL132" i="4" s="1"/>
  <c r="AL133" i="4" s="1"/>
  <c r="AL134" i="4" s="1"/>
  <c r="AL135" i="4" s="1"/>
  <c r="AL136" i="4" s="1"/>
  <c r="AL137" i="4" s="1"/>
  <c r="AL138" i="4" s="1"/>
  <c r="AL139" i="4" s="1"/>
  <c r="AL140" i="4" s="1"/>
  <c r="AL141" i="4" s="1"/>
  <c r="AL142" i="4" s="1"/>
  <c r="AL143" i="4" s="1"/>
  <c r="AL144" i="4" s="1"/>
  <c r="AL145" i="4" s="1"/>
  <c r="AL146" i="4" s="1"/>
  <c r="AL147" i="4" s="1"/>
  <c r="AL148" i="4" s="1"/>
  <c r="AL149" i="4" s="1"/>
  <c r="AL150" i="4" s="1"/>
  <c r="AL151" i="4" s="1"/>
  <c r="AL152" i="4" s="1"/>
  <c r="AL153" i="4" s="1"/>
  <c r="AL154" i="4" s="1"/>
  <c r="AL155" i="4" s="1"/>
  <c r="AL156" i="4" s="1"/>
  <c r="AL157" i="4" s="1"/>
  <c r="AL158" i="4" s="1"/>
  <c r="AL159" i="4" s="1"/>
  <c r="AL160" i="4" s="1"/>
  <c r="AL161" i="4" s="1"/>
  <c r="AL162" i="4" s="1"/>
  <c r="AL163" i="4" s="1"/>
  <c r="AL164" i="4" s="1"/>
  <c r="AL165" i="4" s="1"/>
  <c r="AL166" i="4" s="1"/>
  <c r="AL167" i="4" s="1"/>
  <c r="AL168" i="4" s="1"/>
  <c r="AL169" i="4" s="1"/>
  <c r="AL170" i="4" s="1"/>
  <c r="AL171" i="4" s="1"/>
  <c r="AL172" i="4" s="1"/>
  <c r="AL173" i="4" s="1"/>
  <c r="AL174" i="4" s="1"/>
  <c r="AL175" i="4" s="1"/>
  <c r="AL176" i="4" s="1"/>
  <c r="AL177" i="4" s="1"/>
  <c r="AL178" i="4" s="1"/>
  <c r="AL179" i="4" s="1"/>
  <c r="AL180" i="4" s="1"/>
  <c r="AL181" i="4" s="1"/>
  <c r="AL182" i="4" s="1"/>
  <c r="AL183" i="4" s="1"/>
  <c r="AL184" i="4" s="1"/>
  <c r="AL185" i="4" s="1"/>
  <c r="AL186" i="4" s="1"/>
  <c r="AL187" i="4" s="1"/>
  <c r="AL188" i="4" s="1"/>
  <c r="AL189" i="4" s="1"/>
  <c r="AL190" i="4" s="1"/>
  <c r="AL191" i="4" s="1"/>
  <c r="AL192" i="4" s="1"/>
  <c r="AL193" i="4" s="1"/>
  <c r="AL194" i="4" s="1"/>
  <c r="AL195" i="4" s="1"/>
  <c r="AL196" i="4" s="1"/>
  <c r="AL197" i="4" s="1"/>
  <c r="AL198" i="4" s="1"/>
  <c r="AL199" i="4" s="1"/>
  <c r="AL200" i="4" s="1"/>
  <c r="AL201" i="4" s="1"/>
  <c r="AL202" i="4" s="1"/>
  <c r="AL203" i="4" s="1"/>
  <c r="AL204" i="4" s="1"/>
  <c r="AL205" i="4" s="1"/>
  <c r="AL206" i="4" s="1"/>
  <c r="AL207" i="4" s="1"/>
  <c r="AL208" i="4" s="1"/>
  <c r="AL209" i="4" s="1"/>
  <c r="AL210" i="4" s="1"/>
  <c r="AL211" i="4" s="1"/>
  <c r="AL212" i="4" s="1"/>
  <c r="AL213" i="4" s="1"/>
  <c r="AL214" i="4" s="1"/>
  <c r="AL215" i="4" s="1"/>
  <c r="AL216" i="4" s="1"/>
  <c r="AL217" i="4" s="1"/>
  <c r="AL218" i="4" s="1"/>
  <c r="AL219" i="4" s="1"/>
  <c r="AL220" i="4" s="1"/>
  <c r="AL221" i="4" s="1"/>
  <c r="AL222" i="4" s="1"/>
  <c r="AL223" i="4" s="1"/>
  <c r="AL224" i="4" s="1"/>
  <c r="AL225" i="4" s="1"/>
  <c r="AL226" i="4" s="1"/>
  <c r="AL227" i="4" s="1"/>
  <c r="AL228" i="4" s="1"/>
  <c r="AL229" i="4" s="1"/>
  <c r="AL230" i="4" s="1"/>
  <c r="AL231" i="4" s="1"/>
  <c r="AL232" i="4" s="1"/>
  <c r="AL233" i="4" s="1"/>
  <c r="AL234" i="4" s="1"/>
  <c r="AL235" i="4" s="1"/>
  <c r="AL236" i="4" s="1"/>
  <c r="AL237" i="4" s="1"/>
  <c r="AL238" i="4" s="1"/>
  <c r="AL239" i="4" s="1"/>
  <c r="AL240" i="4" s="1"/>
  <c r="AL241" i="4" s="1"/>
  <c r="AL242" i="4" s="1"/>
  <c r="AL243" i="4" s="1"/>
  <c r="AL244" i="4" s="1"/>
  <c r="AL245" i="4" s="1"/>
  <c r="AL246" i="4" s="1"/>
  <c r="AL247" i="4" s="1"/>
  <c r="AL248" i="4" s="1"/>
  <c r="AL249" i="4" s="1"/>
  <c r="AL250" i="4" s="1"/>
  <c r="AL251" i="4" s="1"/>
  <c r="AL252" i="4" s="1"/>
  <c r="AL253" i="4" s="1"/>
  <c r="AL254" i="4" s="1"/>
  <c r="AL255" i="4" s="1"/>
  <c r="AL256" i="4" s="1"/>
  <c r="AL257" i="4" s="1"/>
  <c r="AL258" i="4" s="1"/>
  <c r="AL259" i="4" s="1"/>
  <c r="AL260" i="4" s="1"/>
  <c r="AL261" i="4" s="1"/>
  <c r="AL262" i="4" s="1"/>
  <c r="AL263" i="4" s="1"/>
  <c r="AL264" i="4" s="1"/>
  <c r="AL265" i="4" s="1"/>
  <c r="AL266" i="4" s="1"/>
  <c r="AL267" i="4" s="1"/>
  <c r="AL268" i="4" s="1"/>
  <c r="AL269" i="4" s="1"/>
  <c r="AL270" i="4" s="1"/>
  <c r="AL271" i="4" s="1"/>
  <c r="AL272" i="4" s="1"/>
  <c r="AL273" i="4" s="1"/>
  <c r="AL274" i="4" s="1"/>
  <c r="AL275" i="4" s="1"/>
  <c r="AL276" i="4" s="1"/>
  <c r="AL277" i="4" s="1"/>
  <c r="AL278" i="4" s="1"/>
  <c r="AL279" i="4" s="1"/>
  <c r="AL280" i="4" s="1"/>
  <c r="AL281" i="4" s="1"/>
  <c r="AL282" i="4" s="1"/>
  <c r="AL283" i="4" s="1"/>
  <c r="AL284" i="4" s="1"/>
  <c r="AL285" i="4" s="1"/>
  <c r="AL286" i="4" s="1"/>
  <c r="AL287" i="4" s="1"/>
  <c r="AL288" i="4" s="1"/>
  <c r="AL289" i="4" s="1"/>
  <c r="AL290" i="4" s="1"/>
  <c r="AL291" i="4" s="1"/>
  <c r="AL292" i="4" s="1"/>
  <c r="AL293" i="4" s="1"/>
  <c r="AL294" i="4" s="1"/>
  <c r="AL295" i="4" s="1"/>
  <c r="AL296" i="4" s="1"/>
  <c r="AL297" i="4" s="1"/>
  <c r="AL298" i="4" s="1"/>
  <c r="AL299" i="4" s="1"/>
  <c r="AL300" i="4" s="1"/>
  <c r="AL301" i="4" s="1"/>
  <c r="AL302" i="4" s="1"/>
  <c r="AL303" i="4" s="1"/>
  <c r="AL304" i="4" s="1"/>
  <c r="AL305" i="4" s="1"/>
  <c r="AL306" i="4" s="1"/>
  <c r="AL307" i="4" s="1"/>
  <c r="AL308" i="4" s="1"/>
  <c r="AL309" i="4" s="1"/>
  <c r="AL310" i="4" s="1"/>
  <c r="AL311" i="4" s="1"/>
  <c r="AL312" i="4" s="1"/>
  <c r="AL313" i="4" s="1"/>
  <c r="AL314" i="4" s="1"/>
  <c r="AL315" i="4" s="1"/>
  <c r="AL316" i="4" s="1"/>
  <c r="AL317" i="4" s="1"/>
  <c r="AL318" i="4" s="1"/>
  <c r="AL319" i="4" s="1"/>
  <c r="AL320" i="4" s="1"/>
  <c r="AL321" i="4" s="1"/>
  <c r="AL322" i="4" s="1"/>
  <c r="AL323" i="4" s="1"/>
  <c r="AL324" i="4" s="1"/>
  <c r="AL325" i="4" s="1"/>
  <c r="AL326" i="4" s="1"/>
  <c r="AL327" i="4" s="1"/>
  <c r="AL328" i="4" s="1"/>
  <c r="AL329" i="4" s="1"/>
  <c r="AL330" i="4" s="1"/>
  <c r="AL331" i="4" s="1"/>
  <c r="AL332" i="4" s="1"/>
  <c r="AL333" i="4" s="1"/>
  <c r="AL334" i="4" s="1"/>
  <c r="AL335" i="4" s="1"/>
  <c r="AL336" i="4" s="1"/>
  <c r="AL337" i="4" s="1"/>
  <c r="AL338" i="4" s="1"/>
  <c r="AL339" i="4" s="1"/>
  <c r="AL340" i="4" s="1"/>
  <c r="AL341" i="4" s="1"/>
  <c r="AL342" i="4" s="1"/>
  <c r="AL343" i="4" s="1"/>
  <c r="AL344" i="4" s="1"/>
  <c r="AL345" i="4" s="1"/>
  <c r="AL346" i="4" s="1"/>
  <c r="AL347" i="4" s="1"/>
  <c r="AL348" i="4" s="1"/>
  <c r="AL349" i="4" s="1"/>
  <c r="AL350" i="4" s="1"/>
  <c r="AL351" i="4" s="1"/>
  <c r="AL352" i="4" s="1"/>
  <c r="AL353" i="4" s="1"/>
  <c r="AL354" i="4" s="1"/>
  <c r="AL355" i="4" s="1"/>
  <c r="AL356" i="4" s="1"/>
  <c r="AL357" i="4" s="1"/>
  <c r="AL358" i="4" s="1"/>
  <c r="AL359" i="4" s="1"/>
  <c r="AL360" i="4" s="1"/>
  <c r="AL361" i="4" s="1"/>
  <c r="AL362" i="4" s="1"/>
  <c r="AL363" i="4" s="1"/>
  <c r="AL364" i="4" s="1"/>
  <c r="AL365" i="4" s="1"/>
  <c r="AL366" i="4" s="1"/>
  <c r="AL367" i="4" s="1"/>
  <c r="AL368" i="4" s="1"/>
  <c r="AL369" i="4" s="1"/>
  <c r="AL370" i="4" s="1"/>
  <c r="AL371" i="4" s="1"/>
  <c r="AL372" i="4" s="1"/>
  <c r="AL373" i="4" s="1"/>
  <c r="AL374" i="4" s="1"/>
  <c r="AL375" i="4" s="1"/>
  <c r="AL376" i="4" s="1"/>
  <c r="AL377" i="4" s="1"/>
  <c r="AL378" i="4" s="1"/>
  <c r="AL379" i="4" s="1"/>
  <c r="AL380" i="4" s="1"/>
  <c r="AL381" i="4" s="1"/>
  <c r="AL382" i="4" s="1"/>
  <c r="AL383" i="4" s="1"/>
  <c r="AL384" i="4" s="1"/>
  <c r="AL385" i="4" s="1"/>
  <c r="AL386" i="4" s="1"/>
  <c r="AL387" i="4" s="1"/>
  <c r="AL388" i="4" s="1"/>
  <c r="AL389" i="4" s="1"/>
  <c r="AL390" i="4" s="1"/>
  <c r="AL391" i="4" s="1"/>
  <c r="AL392" i="4" s="1"/>
  <c r="AL393" i="4" s="1"/>
  <c r="AL394" i="4" s="1"/>
  <c r="AL395" i="4" s="1"/>
  <c r="AL396" i="4" s="1"/>
  <c r="AL397" i="4" s="1"/>
  <c r="AL398" i="4" s="1"/>
  <c r="AL399" i="4" s="1"/>
  <c r="AL400" i="4" s="1"/>
  <c r="AL401" i="4" s="1"/>
  <c r="AL402" i="4" s="1"/>
  <c r="AL403" i="4" s="1"/>
  <c r="AL404" i="4" s="1"/>
  <c r="AL405" i="4" s="1"/>
  <c r="AL406" i="4" s="1"/>
  <c r="AL407" i="4" s="1"/>
  <c r="AL408" i="4" s="1"/>
  <c r="AL409" i="4" s="1"/>
  <c r="AL410" i="4" s="1"/>
  <c r="AL411" i="4" s="1"/>
  <c r="AL412" i="4" s="1"/>
  <c r="AL413" i="4" s="1"/>
  <c r="AL414" i="4" s="1"/>
  <c r="AL415" i="4" s="1"/>
  <c r="AL416" i="4" s="1"/>
  <c r="AL417" i="4" s="1"/>
  <c r="AL418" i="4" s="1"/>
  <c r="AL419" i="4" s="1"/>
  <c r="AL420" i="4" s="1"/>
  <c r="AL421" i="4" s="1"/>
  <c r="AL422" i="4" s="1"/>
  <c r="AL423" i="4" s="1"/>
  <c r="AL424" i="4" s="1"/>
  <c r="AL425" i="4" s="1"/>
  <c r="AL426" i="4" s="1"/>
  <c r="AL427" i="4" s="1"/>
  <c r="AL428" i="4" s="1"/>
  <c r="AL429" i="4" s="1"/>
  <c r="AL430" i="4" s="1"/>
  <c r="AL431" i="4" s="1"/>
  <c r="AL432" i="4" s="1"/>
  <c r="AL433" i="4" s="1"/>
  <c r="AL434" i="4" s="1"/>
  <c r="AL435" i="4" s="1"/>
  <c r="AL436" i="4" s="1"/>
  <c r="AL437" i="4" s="1"/>
  <c r="AL438" i="4" s="1"/>
  <c r="AL439" i="4" s="1"/>
  <c r="AL440" i="4" s="1"/>
  <c r="AL441" i="4" s="1"/>
  <c r="AL442" i="4" s="1"/>
  <c r="AL443" i="4" s="1"/>
  <c r="AL444" i="4" s="1"/>
  <c r="AL445" i="4" s="1"/>
  <c r="AL446" i="4" s="1"/>
  <c r="AL447" i="4" s="1"/>
  <c r="AL448" i="4" s="1"/>
  <c r="AL449" i="4" s="1"/>
  <c r="AL450" i="4" s="1"/>
  <c r="AL451" i="4" s="1"/>
  <c r="AL452" i="4" s="1"/>
  <c r="AL453" i="4" s="1"/>
  <c r="AL454" i="4" s="1"/>
  <c r="AL455" i="4" s="1"/>
  <c r="AL456" i="4" s="1"/>
  <c r="AL457" i="4" s="1"/>
  <c r="AL458" i="4" s="1"/>
  <c r="AL459" i="4" s="1"/>
  <c r="AL460" i="4" s="1"/>
  <c r="AL461" i="4" s="1"/>
  <c r="AL462" i="4" s="1"/>
  <c r="AL463" i="4" s="1"/>
  <c r="AL464" i="4" s="1"/>
  <c r="AL465" i="4" s="1"/>
  <c r="AL466" i="4" s="1"/>
  <c r="AL467" i="4" s="1"/>
  <c r="AL468" i="4" s="1"/>
  <c r="AL469" i="4" s="1"/>
  <c r="AL470" i="4" s="1"/>
  <c r="AL471" i="4" s="1"/>
  <c r="AL472" i="4" s="1"/>
  <c r="AL473" i="4" s="1"/>
  <c r="AL474" i="4" s="1"/>
  <c r="AL475" i="4" s="1"/>
  <c r="AL476" i="4" s="1"/>
  <c r="AL477" i="4" s="1"/>
  <c r="AL478" i="4" s="1"/>
  <c r="AL479" i="4" s="1"/>
  <c r="AL480" i="4" s="1"/>
  <c r="AL481" i="4" s="1"/>
  <c r="AL482" i="4" s="1"/>
  <c r="AL483" i="4" s="1"/>
  <c r="AL484" i="4" s="1"/>
  <c r="AL485" i="4" s="1"/>
  <c r="AL486" i="4" s="1"/>
  <c r="AL487" i="4" s="1"/>
  <c r="AL488" i="4" s="1"/>
  <c r="AL489" i="4" s="1"/>
  <c r="AL490" i="4" s="1"/>
  <c r="AL491" i="4" s="1"/>
  <c r="AL492" i="4" s="1"/>
  <c r="AL493" i="4" s="1"/>
  <c r="AL494" i="4" s="1"/>
  <c r="AL495" i="4" s="1"/>
  <c r="AL496" i="4" s="1"/>
  <c r="AL497" i="4" s="1"/>
  <c r="AL498" i="4" s="1"/>
  <c r="AL499" i="4" s="1"/>
  <c r="AL500" i="4" s="1"/>
  <c r="AL501" i="4" s="1"/>
  <c r="AL502" i="4" s="1"/>
  <c r="AL503" i="4" s="1"/>
  <c r="AL504" i="4" s="1"/>
  <c r="AL505" i="4" s="1"/>
  <c r="AL506" i="4" s="1"/>
  <c r="AL507" i="4" s="1"/>
  <c r="AL508" i="4" s="1"/>
  <c r="AL509" i="4" s="1"/>
  <c r="AL510" i="4" s="1"/>
  <c r="AL511" i="4" s="1"/>
  <c r="AL512" i="4" s="1"/>
  <c r="AL513" i="4" s="1"/>
  <c r="AL514" i="4" s="1"/>
  <c r="AL515" i="4" s="1"/>
  <c r="AL516" i="4" s="1"/>
  <c r="AL517" i="4" s="1"/>
  <c r="AL518" i="4" s="1"/>
  <c r="AL519" i="4" s="1"/>
  <c r="AL520" i="4" s="1"/>
  <c r="AL521" i="4" s="1"/>
  <c r="AL522" i="4" s="1"/>
  <c r="AL523" i="4" s="1"/>
  <c r="AL524" i="4" s="1"/>
  <c r="AL525" i="4" s="1"/>
  <c r="AL526" i="4" s="1"/>
  <c r="AL527" i="4" s="1"/>
  <c r="AL528" i="4" s="1"/>
  <c r="AL529" i="4" s="1"/>
  <c r="AL530" i="4" s="1"/>
  <c r="AL531" i="4" s="1"/>
  <c r="AL532" i="4" s="1"/>
  <c r="AL533" i="4" s="1"/>
  <c r="AL534" i="4" s="1"/>
  <c r="AL535" i="4" s="1"/>
  <c r="AL536" i="4" s="1"/>
  <c r="AL537" i="4" s="1"/>
  <c r="AL538" i="4" s="1"/>
  <c r="AL539" i="4" s="1"/>
  <c r="AL540" i="4" s="1"/>
  <c r="AL541" i="4" s="1"/>
  <c r="AL542" i="4" s="1"/>
  <c r="AL543" i="4" s="1"/>
  <c r="AL544" i="4" s="1"/>
  <c r="AL545" i="4" s="1"/>
  <c r="AL546" i="4" s="1"/>
  <c r="AL547" i="4" s="1"/>
  <c r="AL548" i="4" s="1"/>
  <c r="AL549" i="4" s="1"/>
  <c r="AL550" i="4" s="1"/>
  <c r="AL551" i="4" s="1"/>
  <c r="AL552" i="4" s="1"/>
  <c r="AL553" i="4" s="1"/>
  <c r="AL554" i="4" s="1"/>
  <c r="AL555" i="4" s="1"/>
  <c r="AL556" i="4" s="1"/>
  <c r="AL557" i="4" s="1"/>
  <c r="AL558" i="4" s="1"/>
  <c r="AL559" i="4" s="1"/>
  <c r="AL560" i="4" s="1"/>
  <c r="AL561" i="4" s="1"/>
  <c r="AL562" i="4" s="1"/>
  <c r="AL563" i="4" s="1"/>
  <c r="AL564" i="4" s="1"/>
  <c r="AL565" i="4" s="1"/>
  <c r="AL566" i="4" s="1"/>
  <c r="AL567" i="4" s="1"/>
  <c r="AL568" i="4" s="1"/>
  <c r="AL569" i="4" s="1"/>
  <c r="AL570" i="4" s="1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C4" i="4" l="1"/>
  <c r="G7" i="4"/>
  <c r="BB11" i="4" s="1"/>
  <c r="AB610" i="2"/>
  <c r="Q568" i="2"/>
  <c r="P568" i="2"/>
  <c r="O568" i="2"/>
  <c r="M568" i="2"/>
  <c r="N568" i="2" s="1"/>
  <c r="L568" i="2"/>
  <c r="K568" i="2"/>
  <c r="I568" i="2"/>
  <c r="J568" i="2" s="1"/>
  <c r="H568" i="2"/>
  <c r="G568" i="2"/>
  <c r="Q567" i="2"/>
  <c r="R567" i="2" s="1"/>
  <c r="P567" i="2"/>
  <c r="O567" i="2"/>
  <c r="M567" i="2"/>
  <c r="N567" i="2" s="1"/>
  <c r="L567" i="2"/>
  <c r="K567" i="2"/>
  <c r="I567" i="2"/>
  <c r="J567" i="2" s="1"/>
  <c r="H567" i="2"/>
  <c r="G567" i="2"/>
  <c r="Q566" i="2"/>
  <c r="R566" i="2" s="1"/>
  <c r="P566" i="2"/>
  <c r="O566" i="2"/>
  <c r="M566" i="2"/>
  <c r="N566" i="2" s="1"/>
  <c r="L566" i="2"/>
  <c r="K566" i="2"/>
  <c r="I566" i="2"/>
  <c r="H566" i="2"/>
  <c r="G566" i="2"/>
  <c r="Q565" i="2"/>
  <c r="R565" i="2" s="1"/>
  <c r="P565" i="2"/>
  <c r="O565" i="2"/>
  <c r="M565" i="2"/>
  <c r="L565" i="2"/>
  <c r="K565" i="2"/>
  <c r="I565" i="2"/>
  <c r="J565" i="2" s="1"/>
  <c r="H565" i="2"/>
  <c r="G565" i="2"/>
  <c r="Q564" i="2"/>
  <c r="R564" i="2" s="1"/>
  <c r="P564" i="2"/>
  <c r="O564" i="2"/>
  <c r="M564" i="2"/>
  <c r="N564" i="2" s="1"/>
  <c r="L564" i="2"/>
  <c r="K564" i="2"/>
  <c r="I564" i="2"/>
  <c r="J564" i="2" s="1"/>
  <c r="H564" i="2"/>
  <c r="G564" i="2"/>
  <c r="Q563" i="2"/>
  <c r="R563" i="2" s="1"/>
  <c r="P563" i="2"/>
  <c r="O563" i="2"/>
  <c r="M563" i="2"/>
  <c r="L563" i="2"/>
  <c r="K563" i="2"/>
  <c r="I563" i="2"/>
  <c r="J563" i="2" s="1"/>
  <c r="H563" i="2"/>
  <c r="G563" i="2"/>
  <c r="Q562" i="2"/>
  <c r="R562" i="2" s="1"/>
  <c r="P562" i="2"/>
  <c r="O562" i="2"/>
  <c r="M562" i="2"/>
  <c r="N562" i="2" s="1"/>
  <c r="L562" i="2"/>
  <c r="K562" i="2"/>
  <c r="I562" i="2"/>
  <c r="J562" i="2" s="1"/>
  <c r="H562" i="2"/>
  <c r="G562" i="2"/>
  <c r="Q561" i="2"/>
  <c r="R561" i="2" s="1"/>
  <c r="P561" i="2"/>
  <c r="O561" i="2"/>
  <c r="M561" i="2"/>
  <c r="L561" i="2"/>
  <c r="K561" i="2"/>
  <c r="I561" i="2"/>
  <c r="J561" i="2" s="1"/>
  <c r="H561" i="2"/>
  <c r="G561" i="2"/>
  <c r="Q560" i="2"/>
  <c r="R560" i="2" s="1"/>
  <c r="P560" i="2"/>
  <c r="O560" i="2"/>
  <c r="M560" i="2"/>
  <c r="N560" i="2" s="1"/>
  <c r="L560" i="2"/>
  <c r="K560" i="2"/>
  <c r="I560" i="2"/>
  <c r="J560" i="2" s="1"/>
  <c r="H560" i="2"/>
  <c r="G560" i="2"/>
  <c r="Q559" i="2"/>
  <c r="R559" i="2" s="1"/>
  <c r="P559" i="2"/>
  <c r="O559" i="2"/>
  <c r="M559" i="2"/>
  <c r="L559" i="2"/>
  <c r="K559" i="2"/>
  <c r="I559" i="2"/>
  <c r="J559" i="2" s="1"/>
  <c r="H559" i="2"/>
  <c r="G559" i="2"/>
  <c r="Q558" i="2"/>
  <c r="R558" i="2" s="1"/>
  <c r="P558" i="2"/>
  <c r="O558" i="2"/>
  <c r="M558" i="2"/>
  <c r="N558" i="2" s="1"/>
  <c r="L558" i="2"/>
  <c r="K558" i="2"/>
  <c r="I558" i="2"/>
  <c r="J558" i="2" s="1"/>
  <c r="H558" i="2"/>
  <c r="G558" i="2"/>
  <c r="Q557" i="2"/>
  <c r="R557" i="2" s="1"/>
  <c r="P557" i="2"/>
  <c r="O557" i="2"/>
  <c r="M557" i="2"/>
  <c r="L557" i="2"/>
  <c r="K557" i="2"/>
  <c r="I557" i="2"/>
  <c r="J557" i="2" s="1"/>
  <c r="H557" i="2"/>
  <c r="G557" i="2"/>
  <c r="Q556" i="2"/>
  <c r="R556" i="2" s="1"/>
  <c r="P556" i="2"/>
  <c r="O556" i="2"/>
  <c r="M556" i="2"/>
  <c r="N556" i="2" s="1"/>
  <c r="L556" i="2"/>
  <c r="K556" i="2"/>
  <c r="I556" i="2"/>
  <c r="J556" i="2" s="1"/>
  <c r="H556" i="2"/>
  <c r="G556" i="2"/>
  <c r="Q555" i="2"/>
  <c r="R555" i="2" s="1"/>
  <c r="P555" i="2"/>
  <c r="O555" i="2"/>
  <c r="M555" i="2"/>
  <c r="L555" i="2"/>
  <c r="K555" i="2"/>
  <c r="I555" i="2"/>
  <c r="J555" i="2" s="1"/>
  <c r="H555" i="2"/>
  <c r="G555" i="2"/>
  <c r="Q554" i="2"/>
  <c r="R554" i="2" s="1"/>
  <c r="P554" i="2"/>
  <c r="O554" i="2"/>
  <c r="M554" i="2"/>
  <c r="N554" i="2" s="1"/>
  <c r="L554" i="2"/>
  <c r="K554" i="2"/>
  <c r="I554" i="2"/>
  <c r="J554" i="2" s="1"/>
  <c r="H554" i="2"/>
  <c r="G554" i="2"/>
  <c r="Q553" i="2"/>
  <c r="R553" i="2" s="1"/>
  <c r="P553" i="2"/>
  <c r="O553" i="2"/>
  <c r="M553" i="2"/>
  <c r="L553" i="2"/>
  <c r="K553" i="2"/>
  <c r="I553" i="2"/>
  <c r="J553" i="2" s="1"/>
  <c r="H553" i="2"/>
  <c r="G553" i="2"/>
  <c r="Q552" i="2"/>
  <c r="R552" i="2" s="1"/>
  <c r="P552" i="2"/>
  <c r="O552" i="2"/>
  <c r="M552" i="2"/>
  <c r="N552" i="2" s="1"/>
  <c r="L552" i="2"/>
  <c r="K552" i="2"/>
  <c r="I552" i="2"/>
  <c r="J552" i="2" s="1"/>
  <c r="H552" i="2"/>
  <c r="G552" i="2"/>
  <c r="Q551" i="2"/>
  <c r="P551" i="2"/>
  <c r="O551" i="2"/>
  <c r="M551" i="2"/>
  <c r="N551" i="2" s="1"/>
  <c r="L551" i="2"/>
  <c r="K551" i="2"/>
  <c r="I551" i="2"/>
  <c r="J551" i="2" s="1"/>
  <c r="H551" i="2"/>
  <c r="G551" i="2"/>
  <c r="Q550" i="2"/>
  <c r="R550" i="2" s="1"/>
  <c r="P550" i="2"/>
  <c r="O550" i="2"/>
  <c r="M550" i="2"/>
  <c r="L550" i="2"/>
  <c r="K550" i="2"/>
  <c r="I550" i="2"/>
  <c r="J550" i="2" s="1"/>
  <c r="H550" i="2"/>
  <c r="G550" i="2"/>
  <c r="Q549" i="2"/>
  <c r="R549" i="2" s="1"/>
  <c r="P549" i="2"/>
  <c r="O549" i="2"/>
  <c r="M549" i="2"/>
  <c r="N549" i="2" s="1"/>
  <c r="L549" i="2"/>
  <c r="K549" i="2"/>
  <c r="I549" i="2"/>
  <c r="J549" i="2" s="1"/>
  <c r="H549" i="2"/>
  <c r="G549" i="2"/>
  <c r="Q548" i="2"/>
  <c r="R548" i="2" s="1"/>
  <c r="P548" i="2"/>
  <c r="O548" i="2"/>
  <c r="M548" i="2"/>
  <c r="L548" i="2"/>
  <c r="K548" i="2"/>
  <c r="I548" i="2"/>
  <c r="H548" i="2"/>
  <c r="G548" i="2"/>
  <c r="Q547" i="2"/>
  <c r="R547" i="2" s="1"/>
  <c r="P547" i="2"/>
  <c r="O547" i="2"/>
  <c r="M547" i="2"/>
  <c r="N547" i="2" s="1"/>
  <c r="L547" i="2"/>
  <c r="K547" i="2"/>
  <c r="I547" i="2"/>
  <c r="J547" i="2" s="1"/>
  <c r="H547" i="2"/>
  <c r="G547" i="2"/>
  <c r="Q546" i="2"/>
  <c r="R546" i="2" s="1"/>
  <c r="P546" i="2"/>
  <c r="O546" i="2"/>
  <c r="M546" i="2"/>
  <c r="N546" i="2" s="1"/>
  <c r="L546" i="2"/>
  <c r="K546" i="2"/>
  <c r="I546" i="2"/>
  <c r="J546" i="2" s="1"/>
  <c r="H546" i="2"/>
  <c r="G546" i="2"/>
  <c r="Q545" i="2"/>
  <c r="R545" i="2" s="1"/>
  <c r="P545" i="2"/>
  <c r="O545" i="2"/>
  <c r="M545" i="2"/>
  <c r="N545" i="2" s="1"/>
  <c r="L545" i="2"/>
  <c r="K545" i="2"/>
  <c r="I545" i="2"/>
  <c r="H545" i="2"/>
  <c r="G545" i="2"/>
  <c r="Q544" i="2"/>
  <c r="R544" i="2" s="1"/>
  <c r="P544" i="2"/>
  <c r="O544" i="2"/>
  <c r="M544" i="2"/>
  <c r="L544" i="2"/>
  <c r="K544" i="2"/>
  <c r="I544" i="2"/>
  <c r="H544" i="2"/>
  <c r="G544" i="2"/>
  <c r="Q543" i="2"/>
  <c r="R543" i="2" s="1"/>
  <c r="P543" i="2"/>
  <c r="O543" i="2"/>
  <c r="M543" i="2"/>
  <c r="L543" i="2"/>
  <c r="K543" i="2"/>
  <c r="I543" i="2"/>
  <c r="J543" i="2" s="1"/>
  <c r="H543" i="2"/>
  <c r="G543" i="2"/>
  <c r="Q542" i="2"/>
  <c r="R542" i="2" s="1"/>
  <c r="P542" i="2"/>
  <c r="O542" i="2"/>
  <c r="M542" i="2"/>
  <c r="N542" i="2" s="1"/>
  <c r="L542" i="2"/>
  <c r="K542" i="2"/>
  <c r="I542" i="2"/>
  <c r="J542" i="2" s="1"/>
  <c r="H542" i="2"/>
  <c r="G542" i="2"/>
  <c r="Q541" i="2"/>
  <c r="R541" i="2" s="1"/>
  <c r="P541" i="2"/>
  <c r="O541" i="2"/>
  <c r="M541" i="2"/>
  <c r="N541" i="2" s="1"/>
  <c r="L541" i="2"/>
  <c r="K541" i="2"/>
  <c r="I541" i="2"/>
  <c r="J541" i="2" s="1"/>
  <c r="H541" i="2"/>
  <c r="G541" i="2"/>
  <c r="Q540" i="2"/>
  <c r="P540" i="2"/>
  <c r="O540" i="2"/>
  <c r="M540" i="2"/>
  <c r="L540" i="2"/>
  <c r="K540" i="2"/>
  <c r="I540" i="2"/>
  <c r="H540" i="2"/>
  <c r="G540" i="2"/>
  <c r="Q539" i="2"/>
  <c r="R539" i="2" s="1"/>
  <c r="P539" i="2"/>
  <c r="O539" i="2"/>
  <c r="M539" i="2"/>
  <c r="L539" i="2"/>
  <c r="K539" i="2"/>
  <c r="I539" i="2"/>
  <c r="H539" i="2"/>
  <c r="G539" i="2"/>
  <c r="Q538" i="2"/>
  <c r="R538" i="2" s="1"/>
  <c r="P538" i="2"/>
  <c r="O538" i="2"/>
  <c r="M538" i="2"/>
  <c r="L538" i="2"/>
  <c r="K538" i="2"/>
  <c r="I538" i="2"/>
  <c r="H538" i="2"/>
  <c r="G538" i="2"/>
  <c r="Q537" i="2"/>
  <c r="R537" i="2" s="1"/>
  <c r="P537" i="2"/>
  <c r="O537" i="2"/>
  <c r="M537" i="2"/>
  <c r="N537" i="2" s="1"/>
  <c r="L537" i="2"/>
  <c r="K537" i="2"/>
  <c r="I537" i="2"/>
  <c r="J537" i="2" s="1"/>
  <c r="H537" i="2"/>
  <c r="G537" i="2"/>
  <c r="Q536" i="2"/>
  <c r="R536" i="2" s="1"/>
  <c r="P536" i="2"/>
  <c r="O536" i="2"/>
  <c r="M536" i="2"/>
  <c r="N536" i="2" s="1"/>
  <c r="L536" i="2"/>
  <c r="K536" i="2"/>
  <c r="I536" i="2"/>
  <c r="J536" i="2" s="1"/>
  <c r="H536" i="2"/>
  <c r="G536" i="2"/>
  <c r="Q535" i="2"/>
  <c r="R535" i="2" s="1"/>
  <c r="P535" i="2"/>
  <c r="O535" i="2"/>
  <c r="M535" i="2"/>
  <c r="N535" i="2" s="1"/>
  <c r="L535" i="2"/>
  <c r="K535" i="2"/>
  <c r="I535" i="2"/>
  <c r="J535" i="2" s="1"/>
  <c r="H535" i="2"/>
  <c r="G535" i="2"/>
  <c r="Q534" i="2"/>
  <c r="R534" i="2" s="1"/>
  <c r="P534" i="2"/>
  <c r="O534" i="2"/>
  <c r="M534" i="2"/>
  <c r="L534" i="2"/>
  <c r="K534" i="2"/>
  <c r="I534" i="2"/>
  <c r="H534" i="2"/>
  <c r="G534" i="2"/>
  <c r="Q533" i="2"/>
  <c r="R533" i="2" s="1"/>
  <c r="P533" i="2"/>
  <c r="O533" i="2"/>
  <c r="M533" i="2"/>
  <c r="N533" i="2" s="1"/>
  <c r="L533" i="2"/>
  <c r="K533" i="2"/>
  <c r="I533" i="2"/>
  <c r="J533" i="2" s="1"/>
  <c r="H533" i="2"/>
  <c r="G533" i="2"/>
  <c r="Q532" i="2"/>
  <c r="R532" i="2" s="1"/>
  <c r="P532" i="2"/>
  <c r="O532" i="2"/>
  <c r="M532" i="2"/>
  <c r="N532" i="2" s="1"/>
  <c r="L532" i="2"/>
  <c r="K532" i="2"/>
  <c r="I532" i="2"/>
  <c r="J532" i="2" s="1"/>
  <c r="H532" i="2"/>
  <c r="G532" i="2"/>
  <c r="Q531" i="2"/>
  <c r="R531" i="2" s="1"/>
  <c r="P531" i="2"/>
  <c r="O531" i="2"/>
  <c r="M531" i="2"/>
  <c r="N531" i="2" s="1"/>
  <c r="L531" i="2"/>
  <c r="K531" i="2"/>
  <c r="I531" i="2"/>
  <c r="J531" i="2" s="1"/>
  <c r="H531" i="2"/>
  <c r="G531" i="2"/>
  <c r="Q530" i="2"/>
  <c r="R530" i="2" s="1"/>
  <c r="P530" i="2"/>
  <c r="O530" i="2"/>
  <c r="M530" i="2"/>
  <c r="L530" i="2"/>
  <c r="K530" i="2"/>
  <c r="I530" i="2"/>
  <c r="H530" i="2"/>
  <c r="G530" i="2"/>
  <c r="Q529" i="2"/>
  <c r="R529" i="2" s="1"/>
  <c r="P529" i="2"/>
  <c r="O529" i="2"/>
  <c r="M529" i="2"/>
  <c r="N529" i="2" s="1"/>
  <c r="L529" i="2"/>
  <c r="K529" i="2"/>
  <c r="I529" i="2"/>
  <c r="J529" i="2" s="1"/>
  <c r="H529" i="2"/>
  <c r="G529" i="2"/>
  <c r="Q528" i="2"/>
  <c r="R528" i="2" s="1"/>
  <c r="P528" i="2"/>
  <c r="O528" i="2"/>
  <c r="M528" i="2"/>
  <c r="N528" i="2" s="1"/>
  <c r="L528" i="2"/>
  <c r="K528" i="2"/>
  <c r="I528" i="2"/>
  <c r="J528" i="2" s="1"/>
  <c r="H528" i="2"/>
  <c r="G528" i="2"/>
  <c r="Q527" i="2"/>
  <c r="R527" i="2" s="1"/>
  <c r="P527" i="2"/>
  <c r="O527" i="2"/>
  <c r="M527" i="2"/>
  <c r="N527" i="2" s="1"/>
  <c r="L527" i="2"/>
  <c r="K527" i="2"/>
  <c r="I527" i="2"/>
  <c r="H527" i="2"/>
  <c r="G527" i="2"/>
  <c r="Q526" i="2"/>
  <c r="P526" i="2"/>
  <c r="O526" i="2"/>
  <c r="M526" i="2"/>
  <c r="L526" i="2"/>
  <c r="K526" i="2"/>
  <c r="I526" i="2"/>
  <c r="H526" i="2"/>
  <c r="G526" i="2"/>
  <c r="Q525" i="2"/>
  <c r="R525" i="2" s="1"/>
  <c r="P525" i="2"/>
  <c r="O525" i="2"/>
  <c r="M525" i="2"/>
  <c r="N525" i="2" s="1"/>
  <c r="L525" i="2"/>
  <c r="K525" i="2"/>
  <c r="I525" i="2"/>
  <c r="J525" i="2" s="1"/>
  <c r="H525" i="2"/>
  <c r="G525" i="2"/>
  <c r="Q524" i="2"/>
  <c r="R524" i="2" s="1"/>
  <c r="P524" i="2"/>
  <c r="O524" i="2"/>
  <c r="M524" i="2"/>
  <c r="N524" i="2" s="1"/>
  <c r="L524" i="2"/>
  <c r="K524" i="2"/>
  <c r="I524" i="2"/>
  <c r="J524" i="2" s="1"/>
  <c r="H524" i="2"/>
  <c r="G524" i="2"/>
  <c r="Q523" i="2"/>
  <c r="R523" i="2" s="1"/>
  <c r="P523" i="2"/>
  <c r="O523" i="2"/>
  <c r="M523" i="2"/>
  <c r="N523" i="2" s="1"/>
  <c r="L523" i="2"/>
  <c r="K523" i="2"/>
  <c r="I523" i="2"/>
  <c r="J523" i="2" s="1"/>
  <c r="H523" i="2"/>
  <c r="G523" i="2"/>
  <c r="Q522" i="2"/>
  <c r="R522" i="2" s="1"/>
  <c r="P522" i="2"/>
  <c r="O522" i="2"/>
  <c r="M522" i="2"/>
  <c r="L522" i="2"/>
  <c r="K522" i="2"/>
  <c r="I522" i="2"/>
  <c r="H522" i="2"/>
  <c r="G522" i="2"/>
  <c r="Q521" i="2"/>
  <c r="R521" i="2" s="1"/>
  <c r="P521" i="2"/>
  <c r="O521" i="2"/>
  <c r="M521" i="2"/>
  <c r="N521" i="2" s="1"/>
  <c r="L521" i="2"/>
  <c r="K521" i="2"/>
  <c r="I521" i="2"/>
  <c r="J521" i="2" s="1"/>
  <c r="H521" i="2"/>
  <c r="G521" i="2"/>
  <c r="Q520" i="2"/>
  <c r="R520" i="2" s="1"/>
  <c r="P520" i="2"/>
  <c r="O520" i="2"/>
  <c r="M520" i="2"/>
  <c r="N520" i="2" s="1"/>
  <c r="L520" i="2"/>
  <c r="K520" i="2"/>
  <c r="I520" i="2"/>
  <c r="J520" i="2" s="1"/>
  <c r="H520" i="2"/>
  <c r="G520" i="2"/>
  <c r="Q519" i="2"/>
  <c r="R519" i="2" s="1"/>
  <c r="P519" i="2"/>
  <c r="O519" i="2"/>
  <c r="M519" i="2"/>
  <c r="L519" i="2"/>
  <c r="K519" i="2"/>
  <c r="I519" i="2"/>
  <c r="H519" i="2"/>
  <c r="G519" i="2"/>
  <c r="Q518" i="2"/>
  <c r="R518" i="2" s="1"/>
  <c r="P518" i="2"/>
  <c r="O518" i="2"/>
  <c r="M518" i="2"/>
  <c r="L518" i="2"/>
  <c r="K518" i="2"/>
  <c r="I518" i="2"/>
  <c r="H518" i="2"/>
  <c r="G518" i="2"/>
  <c r="Q517" i="2"/>
  <c r="R517" i="2" s="1"/>
  <c r="P517" i="2"/>
  <c r="O517" i="2"/>
  <c r="M517" i="2"/>
  <c r="N517" i="2" s="1"/>
  <c r="L517" i="2"/>
  <c r="K517" i="2"/>
  <c r="I517" i="2"/>
  <c r="J517" i="2" s="1"/>
  <c r="H517" i="2"/>
  <c r="G517" i="2"/>
  <c r="Q516" i="2"/>
  <c r="R516" i="2" s="1"/>
  <c r="P516" i="2"/>
  <c r="O516" i="2"/>
  <c r="M516" i="2"/>
  <c r="N516" i="2" s="1"/>
  <c r="L516" i="2"/>
  <c r="K516" i="2"/>
  <c r="I516" i="2"/>
  <c r="J516" i="2" s="1"/>
  <c r="H516" i="2"/>
  <c r="G516" i="2"/>
  <c r="Q515" i="2"/>
  <c r="R515" i="2" s="1"/>
  <c r="P515" i="2"/>
  <c r="O515" i="2"/>
  <c r="M515" i="2"/>
  <c r="L515" i="2"/>
  <c r="K515" i="2"/>
  <c r="I515" i="2"/>
  <c r="H515" i="2"/>
  <c r="G515" i="2"/>
  <c r="Q514" i="2"/>
  <c r="R514" i="2" s="1"/>
  <c r="P514" i="2"/>
  <c r="O514" i="2"/>
  <c r="M514" i="2"/>
  <c r="L514" i="2"/>
  <c r="K514" i="2"/>
  <c r="I514" i="2"/>
  <c r="H514" i="2"/>
  <c r="G514" i="2"/>
  <c r="Q513" i="2"/>
  <c r="R513" i="2" s="1"/>
  <c r="P513" i="2"/>
  <c r="O513" i="2"/>
  <c r="M513" i="2"/>
  <c r="N513" i="2" s="1"/>
  <c r="L513" i="2"/>
  <c r="K513" i="2"/>
  <c r="I513" i="2"/>
  <c r="J513" i="2" s="1"/>
  <c r="H513" i="2"/>
  <c r="G513" i="2"/>
  <c r="Q512" i="2"/>
  <c r="R512" i="2" s="1"/>
  <c r="P512" i="2"/>
  <c r="O512" i="2"/>
  <c r="M512" i="2"/>
  <c r="N512" i="2" s="1"/>
  <c r="L512" i="2"/>
  <c r="K512" i="2"/>
  <c r="I512" i="2"/>
  <c r="J512" i="2" s="1"/>
  <c r="H512" i="2"/>
  <c r="G512" i="2"/>
  <c r="Q511" i="2"/>
  <c r="P511" i="2"/>
  <c r="O511" i="2"/>
  <c r="M511" i="2"/>
  <c r="L511" i="2"/>
  <c r="K511" i="2"/>
  <c r="I511" i="2"/>
  <c r="H511" i="2"/>
  <c r="G511" i="2"/>
  <c r="Q510" i="2"/>
  <c r="R510" i="2" s="1"/>
  <c r="P510" i="2"/>
  <c r="O510" i="2"/>
  <c r="M510" i="2"/>
  <c r="L510" i="2"/>
  <c r="K510" i="2"/>
  <c r="I510" i="2"/>
  <c r="H510" i="2"/>
  <c r="G510" i="2"/>
  <c r="Q509" i="2"/>
  <c r="R509" i="2" s="1"/>
  <c r="P509" i="2"/>
  <c r="O509" i="2"/>
  <c r="M509" i="2"/>
  <c r="N509" i="2" s="1"/>
  <c r="L509" i="2"/>
  <c r="K509" i="2"/>
  <c r="I509" i="2"/>
  <c r="H509" i="2"/>
  <c r="G509" i="2"/>
  <c r="Q508" i="2"/>
  <c r="R508" i="2" s="1"/>
  <c r="P508" i="2"/>
  <c r="O508" i="2"/>
  <c r="M508" i="2"/>
  <c r="N508" i="2" s="1"/>
  <c r="L508" i="2"/>
  <c r="K508" i="2"/>
  <c r="I508" i="2"/>
  <c r="J508" i="2" s="1"/>
  <c r="H508" i="2"/>
  <c r="G508" i="2"/>
  <c r="Q507" i="2"/>
  <c r="P507" i="2"/>
  <c r="O507" i="2"/>
  <c r="M507" i="2"/>
  <c r="L507" i="2"/>
  <c r="K507" i="2"/>
  <c r="I507" i="2"/>
  <c r="J507" i="2" s="1"/>
  <c r="H507" i="2"/>
  <c r="G507" i="2"/>
  <c r="Q506" i="2"/>
  <c r="R506" i="2" s="1"/>
  <c r="P506" i="2"/>
  <c r="O506" i="2"/>
  <c r="M506" i="2"/>
  <c r="N506" i="2" s="1"/>
  <c r="L506" i="2"/>
  <c r="K506" i="2"/>
  <c r="I506" i="2"/>
  <c r="J506" i="2" s="1"/>
  <c r="H506" i="2"/>
  <c r="G506" i="2"/>
  <c r="Q505" i="2"/>
  <c r="R505" i="2" s="1"/>
  <c r="P505" i="2"/>
  <c r="O505" i="2"/>
  <c r="M505" i="2"/>
  <c r="N505" i="2" s="1"/>
  <c r="L505" i="2"/>
  <c r="K505" i="2"/>
  <c r="I505" i="2"/>
  <c r="J505" i="2" s="1"/>
  <c r="H505" i="2"/>
  <c r="G505" i="2"/>
  <c r="Q504" i="2"/>
  <c r="R504" i="2" s="1"/>
  <c r="P504" i="2"/>
  <c r="O504" i="2"/>
  <c r="M504" i="2"/>
  <c r="N504" i="2" s="1"/>
  <c r="L504" i="2"/>
  <c r="K504" i="2"/>
  <c r="I504" i="2"/>
  <c r="J504" i="2" s="1"/>
  <c r="H504" i="2"/>
  <c r="G504" i="2"/>
  <c r="Q503" i="2"/>
  <c r="R503" i="2" s="1"/>
  <c r="P503" i="2"/>
  <c r="O503" i="2"/>
  <c r="M503" i="2"/>
  <c r="L503" i="2"/>
  <c r="K503" i="2"/>
  <c r="I503" i="2"/>
  <c r="J503" i="2" s="1"/>
  <c r="H503" i="2"/>
  <c r="G503" i="2"/>
  <c r="Q502" i="2"/>
  <c r="R502" i="2" s="1"/>
  <c r="P502" i="2"/>
  <c r="O502" i="2"/>
  <c r="M502" i="2"/>
  <c r="N502" i="2" s="1"/>
  <c r="L502" i="2"/>
  <c r="K502" i="2"/>
  <c r="I502" i="2"/>
  <c r="J502" i="2" s="1"/>
  <c r="H502" i="2"/>
  <c r="G502" i="2"/>
  <c r="Q501" i="2"/>
  <c r="R501" i="2" s="1"/>
  <c r="P501" i="2"/>
  <c r="O501" i="2"/>
  <c r="M501" i="2"/>
  <c r="N501" i="2" s="1"/>
  <c r="L501" i="2"/>
  <c r="K501" i="2"/>
  <c r="I501" i="2"/>
  <c r="J501" i="2" s="1"/>
  <c r="H501" i="2"/>
  <c r="G501" i="2"/>
  <c r="Q500" i="2"/>
  <c r="R500" i="2" s="1"/>
  <c r="P500" i="2"/>
  <c r="O500" i="2"/>
  <c r="M500" i="2"/>
  <c r="N500" i="2" s="1"/>
  <c r="L500" i="2"/>
  <c r="K500" i="2"/>
  <c r="I500" i="2"/>
  <c r="J500" i="2" s="1"/>
  <c r="H500" i="2"/>
  <c r="G500" i="2"/>
  <c r="Q499" i="2"/>
  <c r="R499" i="2" s="1"/>
  <c r="P499" i="2"/>
  <c r="O499" i="2"/>
  <c r="M499" i="2"/>
  <c r="L499" i="2"/>
  <c r="K499" i="2"/>
  <c r="I499" i="2"/>
  <c r="J499" i="2" s="1"/>
  <c r="H499" i="2"/>
  <c r="G499" i="2"/>
  <c r="Q498" i="2"/>
  <c r="R498" i="2" s="1"/>
  <c r="P498" i="2"/>
  <c r="O498" i="2"/>
  <c r="M498" i="2"/>
  <c r="L498" i="2"/>
  <c r="K498" i="2"/>
  <c r="I498" i="2"/>
  <c r="J498" i="2" s="1"/>
  <c r="H498" i="2"/>
  <c r="G498" i="2"/>
  <c r="Q497" i="2"/>
  <c r="R497" i="2" s="1"/>
  <c r="P497" i="2"/>
  <c r="O497" i="2"/>
  <c r="M497" i="2"/>
  <c r="N497" i="2" s="1"/>
  <c r="L497" i="2"/>
  <c r="K497" i="2"/>
  <c r="I497" i="2"/>
  <c r="J497" i="2" s="1"/>
  <c r="H497" i="2"/>
  <c r="G497" i="2"/>
  <c r="Q496" i="2"/>
  <c r="R496" i="2" s="1"/>
  <c r="P496" i="2"/>
  <c r="O496" i="2"/>
  <c r="M496" i="2"/>
  <c r="N496" i="2" s="1"/>
  <c r="L496" i="2"/>
  <c r="K496" i="2"/>
  <c r="I496" i="2"/>
  <c r="J496" i="2" s="1"/>
  <c r="H496" i="2"/>
  <c r="G496" i="2"/>
  <c r="Q495" i="2"/>
  <c r="R495" i="2" s="1"/>
  <c r="P495" i="2"/>
  <c r="O495" i="2"/>
  <c r="M495" i="2"/>
  <c r="L495" i="2"/>
  <c r="K495" i="2"/>
  <c r="I495" i="2"/>
  <c r="J495" i="2" s="1"/>
  <c r="H495" i="2"/>
  <c r="G495" i="2"/>
  <c r="Q494" i="2"/>
  <c r="R494" i="2" s="1"/>
  <c r="P494" i="2"/>
  <c r="O494" i="2"/>
  <c r="M494" i="2"/>
  <c r="N494" i="2" s="1"/>
  <c r="L494" i="2"/>
  <c r="K494" i="2"/>
  <c r="I494" i="2"/>
  <c r="J494" i="2" s="1"/>
  <c r="H494" i="2"/>
  <c r="G494" i="2"/>
  <c r="Q493" i="2"/>
  <c r="R493" i="2" s="1"/>
  <c r="P493" i="2"/>
  <c r="O493" i="2"/>
  <c r="M493" i="2"/>
  <c r="N493" i="2" s="1"/>
  <c r="L493" i="2"/>
  <c r="K493" i="2"/>
  <c r="I493" i="2"/>
  <c r="J493" i="2" s="1"/>
  <c r="H493" i="2"/>
  <c r="G493" i="2"/>
  <c r="Q492" i="2"/>
  <c r="R492" i="2" s="1"/>
  <c r="P492" i="2"/>
  <c r="O492" i="2"/>
  <c r="M492" i="2"/>
  <c r="N492" i="2" s="1"/>
  <c r="L492" i="2"/>
  <c r="K492" i="2"/>
  <c r="I492" i="2"/>
  <c r="J492" i="2" s="1"/>
  <c r="H492" i="2"/>
  <c r="G492" i="2"/>
  <c r="Q491" i="2"/>
  <c r="R491" i="2" s="1"/>
  <c r="P491" i="2"/>
  <c r="O491" i="2"/>
  <c r="M491" i="2"/>
  <c r="L491" i="2"/>
  <c r="K491" i="2"/>
  <c r="I491" i="2"/>
  <c r="J491" i="2" s="1"/>
  <c r="H491" i="2"/>
  <c r="G491" i="2"/>
  <c r="Q490" i="2"/>
  <c r="R490" i="2" s="1"/>
  <c r="P490" i="2"/>
  <c r="O490" i="2"/>
  <c r="M490" i="2"/>
  <c r="N490" i="2" s="1"/>
  <c r="L490" i="2"/>
  <c r="K490" i="2"/>
  <c r="I490" i="2"/>
  <c r="J490" i="2" s="1"/>
  <c r="H490" i="2"/>
  <c r="G490" i="2"/>
  <c r="Q489" i="2"/>
  <c r="R489" i="2" s="1"/>
  <c r="P489" i="2"/>
  <c r="O489" i="2"/>
  <c r="M489" i="2"/>
  <c r="N489" i="2" s="1"/>
  <c r="L489" i="2"/>
  <c r="K489" i="2"/>
  <c r="I489" i="2"/>
  <c r="J489" i="2" s="1"/>
  <c r="H489" i="2"/>
  <c r="G489" i="2"/>
  <c r="Q488" i="2"/>
  <c r="R488" i="2" s="1"/>
  <c r="P488" i="2"/>
  <c r="O488" i="2"/>
  <c r="M488" i="2"/>
  <c r="N488" i="2" s="1"/>
  <c r="L488" i="2"/>
  <c r="K488" i="2"/>
  <c r="I488" i="2"/>
  <c r="J488" i="2" s="1"/>
  <c r="H488" i="2"/>
  <c r="G488" i="2"/>
  <c r="Q487" i="2"/>
  <c r="R487" i="2" s="1"/>
  <c r="P487" i="2"/>
  <c r="O487" i="2"/>
  <c r="M487" i="2"/>
  <c r="L487" i="2"/>
  <c r="K487" i="2"/>
  <c r="I487" i="2"/>
  <c r="H487" i="2"/>
  <c r="G487" i="2"/>
  <c r="Q486" i="2"/>
  <c r="R486" i="2" s="1"/>
  <c r="P486" i="2"/>
  <c r="O486" i="2"/>
  <c r="M486" i="2"/>
  <c r="L486" i="2"/>
  <c r="K486" i="2"/>
  <c r="I486" i="2"/>
  <c r="J486" i="2" s="1"/>
  <c r="H486" i="2"/>
  <c r="G486" i="2"/>
  <c r="Q485" i="2"/>
  <c r="R485" i="2" s="1"/>
  <c r="P485" i="2"/>
  <c r="O485" i="2"/>
  <c r="M485" i="2"/>
  <c r="N485" i="2" s="1"/>
  <c r="L485" i="2"/>
  <c r="K485" i="2"/>
  <c r="I485" i="2"/>
  <c r="J485" i="2" s="1"/>
  <c r="H485" i="2"/>
  <c r="G485" i="2"/>
  <c r="Q484" i="2"/>
  <c r="R484" i="2" s="1"/>
  <c r="P484" i="2"/>
  <c r="O484" i="2"/>
  <c r="M484" i="2"/>
  <c r="N484" i="2" s="1"/>
  <c r="L484" i="2"/>
  <c r="K484" i="2"/>
  <c r="I484" i="2"/>
  <c r="J484" i="2" s="1"/>
  <c r="H484" i="2"/>
  <c r="G484" i="2"/>
  <c r="Q483" i="2"/>
  <c r="R483" i="2" s="1"/>
  <c r="P483" i="2"/>
  <c r="O483" i="2"/>
  <c r="M483" i="2"/>
  <c r="L483" i="2"/>
  <c r="K483" i="2"/>
  <c r="I483" i="2"/>
  <c r="H483" i="2"/>
  <c r="G483" i="2"/>
  <c r="Q482" i="2"/>
  <c r="R482" i="2" s="1"/>
  <c r="P482" i="2"/>
  <c r="O482" i="2"/>
  <c r="M482" i="2"/>
  <c r="N482" i="2" s="1"/>
  <c r="L482" i="2"/>
  <c r="K482" i="2"/>
  <c r="I482" i="2"/>
  <c r="J482" i="2" s="1"/>
  <c r="H482" i="2"/>
  <c r="G482" i="2"/>
  <c r="Q481" i="2"/>
  <c r="P481" i="2"/>
  <c r="O481" i="2"/>
  <c r="M481" i="2"/>
  <c r="L481" i="2"/>
  <c r="K481" i="2"/>
  <c r="I481" i="2"/>
  <c r="H481" i="2"/>
  <c r="G481" i="2"/>
  <c r="Q480" i="2"/>
  <c r="R480" i="2" s="1"/>
  <c r="P480" i="2"/>
  <c r="O480" i="2"/>
  <c r="M480" i="2"/>
  <c r="N480" i="2" s="1"/>
  <c r="L480" i="2"/>
  <c r="K480" i="2"/>
  <c r="I480" i="2"/>
  <c r="J480" i="2" s="1"/>
  <c r="H480" i="2"/>
  <c r="G480" i="2"/>
  <c r="Q479" i="2"/>
  <c r="R479" i="2" s="1"/>
  <c r="P479" i="2"/>
  <c r="O479" i="2"/>
  <c r="M479" i="2"/>
  <c r="L479" i="2"/>
  <c r="K479" i="2"/>
  <c r="I479" i="2"/>
  <c r="H479" i="2"/>
  <c r="G479" i="2"/>
  <c r="Q478" i="2"/>
  <c r="R478" i="2" s="1"/>
  <c r="P478" i="2"/>
  <c r="O478" i="2"/>
  <c r="M478" i="2"/>
  <c r="N478" i="2" s="1"/>
  <c r="L478" i="2"/>
  <c r="K478" i="2"/>
  <c r="I478" i="2"/>
  <c r="J478" i="2" s="1"/>
  <c r="H478" i="2"/>
  <c r="G478" i="2"/>
  <c r="Q477" i="2"/>
  <c r="R477" i="2" s="1"/>
  <c r="P477" i="2"/>
  <c r="O477" i="2"/>
  <c r="M477" i="2"/>
  <c r="N477" i="2" s="1"/>
  <c r="L477" i="2"/>
  <c r="K477" i="2"/>
  <c r="I477" i="2"/>
  <c r="J477" i="2" s="1"/>
  <c r="H477" i="2"/>
  <c r="G477" i="2"/>
  <c r="Q476" i="2"/>
  <c r="R476" i="2" s="1"/>
  <c r="P476" i="2"/>
  <c r="O476" i="2"/>
  <c r="M476" i="2"/>
  <c r="N476" i="2" s="1"/>
  <c r="L476" i="2"/>
  <c r="K476" i="2"/>
  <c r="I476" i="2"/>
  <c r="J476" i="2" s="1"/>
  <c r="H476" i="2"/>
  <c r="G476" i="2"/>
  <c r="Q475" i="2"/>
  <c r="R475" i="2" s="1"/>
  <c r="P475" i="2"/>
  <c r="O475" i="2"/>
  <c r="M475" i="2"/>
  <c r="L475" i="2"/>
  <c r="K475" i="2"/>
  <c r="I475" i="2"/>
  <c r="H475" i="2"/>
  <c r="G475" i="2"/>
  <c r="Q474" i="2"/>
  <c r="R474" i="2" s="1"/>
  <c r="P474" i="2"/>
  <c r="O474" i="2"/>
  <c r="M474" i="2"/>
  <c r="N474" i="2" s="1"/>
  <c r="L474" i="2"/>
  <c r="K474" i="2"/>
  <c r="I474" i="2"/>
  <c r="J474" i="2" s="1"/>
  <c r="H474" i="2"/>
  <c r="G474" i="2"/>
  <c r="Q473" i="2"/>
  <c r="R473" i="2" s="1"/>
  <c r="P473" i="2"/>
  <c r="O473" i="2"/>
  <c r="M473" i="2"/>
  <c r="N473" i="2" s="1"/>
  <c r="L473" i="2"/>
  <c r="K473" i="2"/>
  <c r="I473" i="2"/>
  <c r="J473" i="2" s="1"/>
  <c r="H473" i="2"/>
  <c r="G473" i="2"/>
  <c r="Q472" i="2"/>
  <c r="R472" i="2" s="1"/>
  <c r="P472" i="2"/>
  <c r="O472" i="2"/>
  <c r="M472" i="2"/>
  <c r="N472" i="2" s="1"/>
  <c r="L472" i="2"/>
  <c r="K472" i="2"/>
  <c r="I472" i="2"/>
  <c r="J472" i="2" s="1"/>
  <c r="H472" i="2"/>
  <c r="G472" i="2"/>
  <c r="Q471" i="2"/>
  <c r="R471" i="2" s="1"/>
  <c r="P471" i="2"/>
  <c r="O471" i="2"/>
  <c r="M471" i="2"/>
  <c r="L471" i="2"/>
  <c r="K471" i="2"/>
  <c r="I471" i="2"/>
  <c r="H471" i="2"/>
  <c r="G471" i="2"/>
  <c r="Q470" i="2"/>
  <c r="R470" i="2" s="1"/>
  <c r="P470" i="2"/>
  <c r="O470" i="2"/>
  <c r="M470" i="2"/>
  <c r="N470" i="2" s="1"/>
  <c r="L470" i="2"/>
  <c r="K470" i="2"/>
  <c r="I470" i="2"/>
  <c r="J470" i="2" s="1"/>
  <c r="H470" i="2"/>
  <c r="G470" i="2"/>
  <c r="Q469" i="2"/>
  <c r="R469" i="2" s="1"/>
  <c r="P469" i="2"/>
  <c r="O469" i="2"/>
  <c r="M469" i="2"/>
  <c r="N469" i="2" s="1"/>
  <c r="L469" i="2"/>
  <c r="K469" i="2"/>
  <c r="I469" i="2"/>
  <c r="J469" i="2" s="1"/>
  <c r="H469" i="2"/>
  <c r="G469" i="2"/>
  <c r="Q468" i="2"/>
  <c r="R468" i="2" s="1"/>
  <c r="P468" i="2"/>
  <c r="O468" i="2"/>
  <c r="M468" i="2"/>
  <c r="N468" i="2" s="1"/>
  <c r="L468" i="2"/>
  <c r="K468" i="2"/>
  <c r="I468" i="2"/>
  <c r="J468" i="2" s="1"/>
  <c r="H468" i="2"/>
  <c r="G468" i="2"/>
  <c r="Q467" i="2"/>
  <c r="R467" i="2" s="1"/>
  <c r="P467" i="2"/>
  <c r="O467" i="2"/>
  <c r="M467" i="2"/>
  <c r="N467" i="2" s="1"/>
  <c r="L467" i="2"/>
  <c r="K467" i="2"/>
  <c r="I467" i="2"/>
  <c r="J467" i="2" s="1"/>
  <c r="H467" i="2"/>
  <c r="G467" i="2"/>
  <c r="Q466" i="2"/>
  <c r="P466" i="2"/>
  <c r="O466" i="2"/>
  <c r="M466" i="2"/>
  <c r="L466" i="2"/>
  <c r="K466" i="2"/>
  <c r="I466" i="2"/>
  <c r="H466" i="2"/>
  <c r="G466" i="2"/>
  <c r="Q465" i="2"/>
  <c r="R465" i="2" s="1"/>
  <c r="P465" i="2"/>
  <c r="O465" i="2"/>
  <c r="M465" i="2"/>
  <c r="L465" i="2"/>
  <c r="K465" i="2"/>
  <c r="I465" i="2"/>
  <c r="J465" i="2" s="1"/>
  <c r="H465" i="2"/>
  <c r="G465" i="2"/>
  <c r="Q464" i="2"/>
  <c r="R464" i="2" s="1"/>
  <c r="P464" i="2"/>
  <c r="O464" i="2"/>
  <c r="M464" i="2"/>
  <c r="N464" i="2" s="1"/>
  <c r="L464" i="2"/>
  <c r="K464" i="2"/>
  <c r="I464" i="2"/>
  <c r="J464" i="2" s="1"/>
  <c r="H464" i="2"/>
  <c r="G464" i="2"/>
  <c r="Q463" i="2"/>
  <c r="R463" i="2" s="1"/>
  <c r="P463" i="2"/>
  <c r="O463" i="2"/>
  <c r="M463" i="2"/>
  <c r="N463" i="2" s="1"/>
  <c r="L463" i="2"/>
  <c r="K463" i="2"/>
  <c r="I463" i="2"/>
  <c r="J463" i="2" s="1"/>
  <c r="H463" i="2"/>
  <c r="G463" i="2"/>
  <c r="Q462" i="2"/>
  <c r="R462" i="2" s="1"/>
  <c r="P462" i="2"/>
  <c r="O462" i="2"/>
  <c r="M462" i="2"/>
  <c r="N462" i="2" s="1"/>
  <c r="L462" i="2"/>
  <c r="K462" i="2"/>
  <c r="I462" i="2"/>
  <c r="J462" i="2" s="1"/>
  <c r="H462" i="2"/>
  <c r="G462" i="2"/>
  <c r="Q461" i="2"/>
  <c r="R461" i="2" s="1"/>
  <c r="P461" i="2"/>
  <c r="O461" i="2"/>
  <c r="M461" i="2"/>
  <c r="N461" i="2" s="1"/>
  <c r="L461" i="2"/>
  <c r="K461" i="2"/>
  <c r="I461" i="2"/>
  <c r="J461" i="2" s="1"/>
  <c r="H461" i="2"/>
  <c r="G461" i="2"/>
  <c r="Q460" i="2"/>
  <c r="R460" i="2" s="1"/>
  <c r="P460" i="2"/>
  <c r="O460" i="2"/>
  <c r="M460" i="2"/>
  <c r="N460" i="2" s="1"/>
  <c r="L460" i="2"/>
  <c r="K460" i="2"/>
  <c r="I460" i="2"/>
  <c r="J460" i="2" s="1"/>
  <c r="H460" i="2"/>
  <c r="G460" i="2"/>
  <c r="Q459" i="2"/>
  <c r="R459" i="2" s="1"/>
  <c r="P459" i="2"/>
  <c r="O459" i="2"/>
  <c r="M459" i="2"/>
  <c r="N459" i="2" s="1"/>
  <c r="L459" i="2"/>
  <c r="K459" i="2"/>
  <c r="I459" i="2"/>
  <c r="J459" i="2" s="1"/>
  <c r="H459" i="2"/>
  <c r="G459" i="2"/>
  <c r="Q458" i="2"/>
  <c r="R458" i="2" s="1"/>
  <c r="P458" i="2"/>
  <c r="O458" i="2"/>
  <c r="M458" i="2"/>
  <c r="N458" i="2" s="1"/>
  <c r="L458" i="2"/>
  <c r="K458" i="2"/>
  <c r="I458" i="2"/>
  <c r="J458" i="2" s="1"/>
  <c r="H458" i="2"/>
  <c r="G458" i="2"/>
  <c r="Q457" i="2"/>
  <c r="R457" i="2" s="1"/>
  <c r="P457" i="2"/>
  <c r="O457" i="2"/>
  <c r="M457" i="2"/>
  <c r="N457" i="2" s="1"/>
  <c r="L457" i="2"/>
  <c r="K457" i="2"/>
  <c r="I457" i="2"/>
  <c r="J457" i="2" s="1"/>
  <c r="H457" i="2"/>
  <c r="G457" i="2"/>
  <c r="Q456" i="2"/>
  <c r="R456" i="2" s="1"/>
  <c r="P456" i="2"/>
  <c r="O456" i="2"/>
  <c r="M456" i="2"/>
  <c r="N456" i="2" s="1"/>
  <c r="L456" i="2"/>
  <c r="K456" i="2"/>
  <c r="G456" i="2"/>
  <c r="Q455" i="2"/>
  <c r="R455" i="2" s="1"/>
  <c r="P455" i="2"/>
  <c r="O455" i="2"/>
  <c r="M455" i="2"/>
  <c r="N455" i="2" s="1"/>
  <c r="L455" i="2"/>
  <c r="K455" i="2"/>
  <c r="I455" i="2"/>
  <c r="J455" i="2" s="1"/>
  <c r="H455" i="2"/>
  <c r="G455" i="2"/>
  <c r="Q454" i="2"/>
  <c r="R454" i="2" s="1"/>
  <c r="P454" i="2"/>
  <c r="O454" i="2"/>
  <c r="M454" i="2"/>
  <c r="N454" i="2" s="1"/>
  <c r="L454" i="2"/>
  <c r="K454" i="2"/>
  <c r="I454" i="2"/>
  <c r="J454" i="2" s="1"/>
  <c r="H454" i="2"/>
  <c r="G454" i="2"/>
  <c r="Q453" i="2"/>
  <c r="R453" i="2" s="1"/>
  <c r="P453" i="2"/>
  <c r="O453" i="2"/>
  <c r="M453" i="2"/>
  <c r="N453" i="2" s="1"/>
  <c r="L453" i="2"/>
  <c r="K453" i="2"/>
  <c r="I453" i="2"/>
  <c r="J453" i="2" s="1"/>
  <c r="H453" i="2"/>
  <c r="G453" i="2"/>
  <c r="Q452" i="2"/>
  <c r="R452" i="2" s="1"/>
  <c r="P452" i="2"/>
  <c r="O452" i="2"/>
  <c r="M452" i="2"/>
  <c r="N452" i="2" s="1"/>
  <c r="L452" i="2"/>
  <c r="K452" i="2"/>
  <c r="I452" i="2"/>
  <c r="J452" i="2" s="1"/>
  <c r="H452" i="2"/>
  <c r="G452" i="2"/>
  <c r="Q451" i="2"/>
  <c r="R451" i="2" s="1"/>
  <c r="P451" i="2"/>
  <c r="O451" i="2"/>
  <c r="M451" i="2"/>
  <c r="L451" i="2"/>
  <c r="K451" i="2"/>
  <c r="I451" i="2"/>
  <c r="H451" i="2"/>
  <c r="G451" i="2"/>
  <c r="Q450" i="2"/>
  <c r="P450" i="2"/>
  <c r="O450" i="2"/>
  <c r="M450" i="2"/>
  <c r="L450" i="2"/>
  <c r="K450" i="2"/>
  <c r="I450" i="2"/>
  <c r="H450" i="2"/>
  <c r="G450" i="2"/>
  <c r="Q449" i="2"/>
  <c r="R449" i="2" s="1"/>
  <c r="P449" i="2"/>
  <c r="O449" i="2"/>
  <c r="M449" i="2"/>
  <c r="N449" i="2" s="1"/>
  <c r="L449" i="2"/>
  <c r="K449" i="2"/>
  <c r="I449" i="2"/>
  <c r="J449" i="2" s="1"/>
  <c r="H449" i="2"/>
  <c r="G449" i="2"/>
  <c r="Q448" i="2"/>
  <c r="R448" i="2" s="1"/>
  <c r="P448" i="2"/>
  <c r="O448" i="2"/>
  <c r="M448" i="2"/>
  <c r="N448" i="2" s="1"/>
  <c r="L448" i="2"/>
  <c r="K448" i="2"/>
  <c r="I448" i="2"/>
  <c r="J448" i="2" s="1"/>
  <c r="H448" i="2"/>
  <c r="G448" i="2"/>
  <c r="Q447" i="2"/>
  <c r="R447" i="2" s="1"/>
  <c r="P447" i="2"/>
  <c r="O447" i="2"/>
  <c r="M447" i="2"/>
  <c r="L447" i="2"/>
  <c r="K447" i="2"/>
  <c r="I447" i="2"/>
  <c r="H447" i="2"/>
  <c r="G447" i="2"/>
  <c r="Q446" i="2"/>
  <c r="R446" i="2" s="1"/>
  <c r="P446" i="2"/>
  <c r="O446" i="2"/>
  <c r="M446" i="2"/>
  <c r="N446" i="2" s="1"/>
  <c r="L446" i="2"/>
  <c r="K446" i="2"/>
  <c r="I446" i="2"/>
  <c r="J446" i="2" s="1"/>
  <c r="H446" i="2"/>
  <c r="G446" i="2"/>
  <c r="Q445" i="2"/>
  <c r="R445" i="2" s="1"/>
  <c r="P445" i="2"/>
  <c r="O445" i="2"/>
  <c r="M445" i="2"/>
  <c r="N445" i="2" s="1"/>
  <c r="L445" i="2"/>
  <c r="K445" i="2"/>
  <c r="I445" i="2"/>
  <c r="J445" i="2" s="1"/>
  <c r="H445" i="2"/>
  <c r="G445" i="2"/>
  <c r="Q444" i="2"/>
  <c r="R444" i="2" s="1"/>
  <c r="P444" i="2"/>
  <c r="O444" i="2"/>
  <c r="M444" i="2"/>
  <c r="N444" i="2" s="1"/>
  <c r="L444" i="2"/>
  <c r="K444" i="2"/>
  <c r="I444" i="2"/>
  <c r="J444" i="2" s="1"/>
  <c r="H444" i="2"/>
  <c r="G444" i="2"/>
  <c r="Q443" i="2"/>
  <c r="R443" i="2" s="1"/>
  <c r="P443" i="2"/>
  <c r="O443" i="2"/>
  <c r="M443" i="2"/>
  <c r="L443" i="2"/>
  <c r="K443" i="2"/>
  <c r="I443" i="2"/>
  <c r="H443" i="2"/>
  <c r="G443" i="2"/>
  <c r="Q442" i="2"/>
  <c r="R442" i="2" s="1"/>
  <c r="P442" i="2"/>
  <c r="O442" i="2"/>
  <c r="M442" i="2"/>
  <c r="N442" i="2" s="1"/>
  <c r="L442" i="2"/>
  <c r="K442" i="2"/>
  <c r="I442" i="2"/>
  <c r="J442" i="2" s="1"/>
  <c r="H442" i="2"/>
  <c r="G442" i="2"/>
  <c r="Q441" i="2"/>
  <c r="R441" i="2" s="1"/>
  <c r="P441" i="2"/>
  <c r="O441" i="2"/>
  <c r="M441" i="2"/>
  <c r="N441" i="2" s="1"/>
  <c r="L441" i="2"/>
  <c r="K441" i="2"/>
  <c r="I441" i="2"/>
  <c r="J441" i="2" s="1"/>
  <c r="H441" i="2"/>
  <c r="G441" i="2"/>
  <c r="Q440" i="2"/>
  <c r="R440" i="2" s="1"/>
  <c r="P440" i="2"/>
  <c r="O440" i="2"/>
  <c r="M440" i="2"/>
  <c r="N440" i="2" s="1"/>
  <c r="L440" i="2"/>
  <c r="K440" i="2"/>
  <c r="I440" i="2"/>
  <c r="J440" i="2" s="1"/>
  <c r="H440" i="2"/>
  <c r="G440" i="2"/>
  <c r="Q439" i="2"/>
  <c r="R439" i="2" s="1"/>
  <c r="P439" i="2"/>
  <c r="O439" i="2"/>
  <c r="M439" i="2"/>
  <c r="L439" i="2"/>
  <c r="K439" i="2"/>
  <c r="I439" i="2"/>
  <c r="H439" i="2"/>
  <c r="G439" i="2"/>
  <c r="Q438" i="2"/>
  <c r="P438" i="2"/>
  <c r="O438" i="2"/>
  <c r="M438" i="2"/>
  <c r="N438" i="2" s="1"/>
  <c r="L438" i="2"/>
  <c r="K438" i="2"/>
  <c r="I438" i="2"/>
  <c r="J438" i="2" s="1"/>
  <c r="H438" i="2"/>
  <c r="G438" i="2"/>
  <c r="Q437" i="2"/>
  <c r="R437" i="2" s="1"/>
  <c r="P437" i="2"/>
  <c r="O437" i="2"/>
  <c r="M437" i="2"/>
  <c r="N437" i="2" s="1"/>
  <c r="L437" i="2"/>
  <c r="K437" i="2"/>
  <c r="I437" i="2"/>
  <c r="J437" i="2" s="1"/>
  <c r="H437" i="2"/>
  <c r="G437" i="2"/>
  <c r="Q436" i="2"/>
  <c r="R436" i="2" s="1"/>
  <c r="P436" i="2"/>
  <c r="O436" i="2"/>
  <c r="M436" i="2"/>
  <c r="N436" i="2" s="1"/>
  <c r="L436" i="2"/>
  <c r="K436" i="2"/>
  <c r="I436" i="2"/>
  <c r="J436" i="2" s="1"/>
  <c r="H436" i="2"/>
  <c r="G436" i="2"/>
  <c r="Q435" i="2"/>
  <c r="R435" i="2" s="1"/>
  <c r="P435" i="2"/>
  <c r="O435" i="2"/>
  <c r="M435" i="2"/>
  <c r="L435" i="2"/>
  <c r="K435" i="2"/>
  <c r="I435" i="2"/>
  <c r="H435" i="2"/>
  <c r="G435" i="2"/>
  <c r="Q434" i="2"/>
  <c r="R434" i="2" s="1"/>
  <c r="P434" i="2"/>
  <c r="O434" i="2"/>
  <c r="M434" i="2"/>
  <c r="N434" i="2" s="1"/>
  <c r="L434" i="2"/>
  <c r="K434" i="2"/>
  <c r="I434" i="2"/>
  <c r="J434" i="2" s="1"/>
  <c r="H434" i="2"/>
  <c r="G434" i="2"/>
  <c r="Q433" i="2"/>
  <c r="R433" i="2" s="1"/>
  <c r="P433" i="2"/>
  <c r="O433" i="2"/>
  <c r="M433" i="2"/>
  <c r="N433" i="2" s="1"/>
  <c r="L433" i="2"/>
  <c r="K433" i="2"/>
  <c r="I433" i="2"/>
  <c r="J433" i="2" s="1"/>
  <c r="H433" i="2"/>
  <c r="G433" i="2"/>
  <c r="Q432" i="2"/>
  <c r="R432" i="2" s="1"/>
  <c r="P432" i="2"/>
  <c r="O432" i="2"/>
  <c r="M432" i="2"/>
  <c r="N432" i="2" s="1"/>
  <c r="L432" i="2"/>
  <c r="K432" i="2"/>
  <c r="I432" i="2"/>
  <c r="J432" i="2" s="1"/>
  <c r="H432" i="2"/>
  <c r="G432" i="2"/>
  <c r="Q431" i="2"/>
  <c r="R431" i="2" s="1"/>
  <c r="P431" i="2"/>
  <c r="O431" i="2"/>
  <c r="M431" i="2"/>
  <c r="L431" i="2"/>
  <c r="K431" i="2"/>
  <c r="I431" i="2"/>
  <c r="H431" i="2"/>
  <c r="G431" i="2"/>
  <c r="Q430" i="2"/>
  <c r="P430" i="2"/>
  <c r="O430" i="2"/>
  <c r="M430" i="2"/>
  <c r="N430" i="2" s="1"/>
  <c r="L430" i="2"/>
  <c r="K430" i="2"/>
  <c r="I430" i="2"/>
  <c r="J430" i="2" s="1"/>
  <c r="H430" i="2"/>
  <c r="G430" i="2"/>
  <c r="Q429" i="2"/>
  <c r="R429" i="2" s="1"/>
  <c r="P429" i="2"/>
  <c r="O429" i="2"/>
  <c r="M429" i="2"/>
  <c r="N429" i="2" s="1"/>
  <c r="L429" i="2"/>
  <c r="K429" i="2"/>
  <c r="I429" i="2"/>
  <c r="J429" i="2" s="1"/>
  <c r="H429" i="2"/>
  <c r="G429" i="2"/>
  <c r="Q428" i="2"/>
  <c r="R428" i="2" s="1"/>
  <c r="P428" i="2"/>
  <c r="O428" i="2"/>
  <c r="M428" i="2"/>
  <c r="N428" i="2" s="1"/>
  <c r="L428" i="2"/>
  <c r="K428" i="2"/>
  <c r="I428" i="2"/>
  <c r="J428" i="2" s="1"/>
  <c r="H428" i="2"/>
  <c r="G428" i="2"/>
  <c r="Q427" i="2"/>
  <c r="R427" i="2" s="1"/>
  <c r="P427" i="2"/>
  <c r="O427" i="2"/>
  <c r="M427" i="2"/>
  <c r="L427" i="2"/>
  <c r="K427" i="2"/>
  <c r="I427" i="2"/>
  <c r="H427" i="2"/>
  <c r="G427" i="2"/>
  <c r="Q426" i="2"/>
  <c r="R426" i="2" s="1"/>
  <c r="P426" i="2"/>
  <c r="O426" i="2"/>
  <c r="M426" i="2"/>
  <c r="N426" i="2" s="1"/>
  <c r="L426" i="2"/>
  <c r="K426" i="2"/>
  <c r="I426" i="2"/>
  <c r="J426" i="2" s="1"/>
  <c r="H426" i="2"/>
  <c r="G426" i="2"/>
  <c r="Q425" i="2"/>
  <c r="R425" i="2" s="1"/>
  <c r="P425" i="2"/>
  <c r="O425" i="2"/>
  <c r="M425" i="2"/>
  <c r="N425" i="2" s="1"/>
  <c r="L425" i="2"/>
  <c r="K425" i="2"/>
  <c r="I425" i="2"/>
  <c r="J425" i="2" s="1"/>
  <c r="H425" i="2"/>
  <c r="G425" i="2"/>
  <c r="Q424" i="2"/>
  <c r="R424" i="2" s="1"/>
  <c r="P424" i="2"/>
  <c r="O424" i="2"/>
  <c r="M424" i="2"/>
  <c r="N424" i="2" s="1"/>
  <c r="L424" i="2"/>
  <c r="K424" i="2"/>
  <c r="I424" i="2"/>
  <c r="J424" i="2" s="1"/>
  <c r="H424" i="2"/>
  <c r="G424" i="2"/>
  <c r="Q423" i="2"/>
  <c r="R423" i="2" s="1"/>
  <c r="P423" i="2"/>
  <c r="O423" i="2"/>
  <c r="M423" i="2"/>
  <c r="L423" i="2"/>
  <c r="K423" i="2"/>
  <c r="I423" i="2"/>
  <c r="H423" i="2"/>
  <c r="G423" i="2"/>
  <c r="Q422" i="2"/>
  <c r="P422" i="2"/>
  <c r="O422" i="2"/>
  <c r="M422" i="2"/>
  <c r="N422" i="2" s="1"/>
  <c r="L422" i="2"/>
  <c r="K422" i="2"/>
  <c r="I422" i="2"/>
  <c r="J422" i="2" s="1"/>
  <c r="H422" i="2"/>
  <c r="G422" i="2"/>
  <c r="Q421" i="2"/>
  <c r="R421" i="2" s="1"/>
  <c r="P421" i="2"/>
  <c r="O421" i="2"/>
  <c r="M421" i="2"/>
  <c r="N421" i="2" s="1"/>
  <c r="L421" i="2"/>
  <c r="K421" i="2"/>
  <c r="I421" i="2"/>
  <c r="J421" i="2" s="1"/>
  <c r="H421" i="2"/>
  <c r="G421" i="2"/>
  <c r="Q420" i="2"/>
  <c r="R420" i="2" s="1"/>
  <c r="P420" i="2"/>
  <c r="O420" i="2"/>
  <c r="M420" i="2"/>
  <c r="N420" i="2" s="1"/>
  <c r="L420" i="2"/>
  <c r="K420" i="2"/>
  <c r="I420" i="2"/>
  <c r="J420" i="2" s="1"/>
  <c r="H420" i="2"/>
  <c r="G420" i="2"/>
  <c r="Q419" i="2"/>
  <c r="R419" i="2" s="1"/>
  <c r="P419" i="2"/>
  <c r="O419" i="2"/>
  <c r="M419" i="2"/>
  <c r="L419" i="2"/>
  <c r="K419" i="2"/>
  <c r="I419" i="2"/>
  <c r="H419" i="2"/>
  <c r="G419" i="2"/>
  <c r="Q418" i="2"/>
  <c r="R418" i="2" s="1"/>
  <c r="P418" i="2"/>
  <c r="O418" i="2"/>
  <c r="M418" i="2"/>
  <c r="N418" i="2" s="1"/>
  <c r="L418" i="2"/>
  <c r="K418" i="2"/>
  <c r="I418" i="2"/>
  <c r="J418" i="2" s="1"/>
  <c r="H418" i="2"/>
  <c r="G418" i="2"/>
  <c r="Q417" i="2"/>
  <c r="P417" i="2"/>
  <c r="O417" i="2"/>
  <c r="M417" i="2"/>
  <c r="L417" i="2"/>
  <c r="K417" i="2"/>
  <c r="I417" i="2"/>
  <c r="H417" i="2"/>
  <c r="G417" i="2"/>
  <c r="Q416" i="2"/>
  <c r="R416" i="2" s="1"/>
  <c r="P416" i="2"/>
  <c r="O416" i="2"/>
  <c r="M416" i="2"/>
  <c r="L416" i="2"/>
  <c r="K416" i="2"/>
  <c r="I416" i="2"/>
  <c r="H416" i="2"/>
  <c r="G416" i="2"/>
  <c r="Q415" i="2"/>
  <c r="R415" i="2" s="1"/>
  <c r="P415" i="2"/>
  <c r="O415" i="2"/>
  <c r="M415" i="2"/>
  <c r="L415" i="2"/>
  <c r="K415" i="2"/>
  <c r="I415" i="2"/>
  <c r="H415" i="2"/>
  <c r="G415" i="2"/>
  <c r="Q414" i="2"/>
  <c r="R414" i="2" s="1"/>
  <c r="P414" i="2"/>
  <c r="O414" i="2"/>
  <c r="M414" i="2"/>
  <c r="L414" i="2"/>
  <c r="K414" i="2"/>
  <c r="I414" i="2"/>
  <c r="J414" i="2" s="1"/>
  <c r="H414" i="2"/>
  <c r="G414" i="2"/>
  <c r="Q413" i="2"/>
  <c r="R413" i="2" s="1"/>
  <c r="P413" i="2"/>
  <c r="O413" i="2"/>
  <c r="M413" i="2"/>
  <c r="N413" i="2" s="1"/>
  <c r="L413" i="2"/>
  <c r="K413" i="2"/>
  <c r="I413" i="2"/>
  <c r="J413" i="2" s="1"/>
  <c r="H413" i="2"/>
  <c r="G413" i="2"/>
  <c r="Q412" i="2"/>
  <c r="R412" i="2" s="1"/>
  <c r="P412" i="2"/>
  <c r="O412" i="2"/>
  <c r="M412" i="2"/>
  <c r="L412" i="2"/>
  <c r="K412" i="2"/>
  <c r="I412" i="2"/>
  <c r="H412" i="2"/>
  <c r="G412" i="2"/>
  <c r="Q411" i="2"/>
  <c r="R411" i="2" s="1"/>
  <c r="P411" i="2"/>
  <c r="O411" i="2"/>
  <c r="M411" i="2"/>
  <c r="L411" i="2"/>
  <c r="K411" i="2"/>
  <c r="I411" i="2"/>
  <c r="H411" i="2"/>
  <c r="G411" i="2"/>
  <c r="Q410" i="2"/>
  <c r="R410" i="2" s="1"/>
  <c r="P410" i="2"/>
  <c r="O410" i="2"/>
  <c r="M410" i="2"/>
  <c r="L410" i="2"/>
  <c r="K410" i="2"/>
  <c r="I410" i="2"/>
  <c r="J410" i="2" s="1"/>
  <c r="H410" i="2"/>
  <c r="G410" i="2"/>
  <c r="Q409" i="2"/>
  <c r="R409" i="2" s="1"/>
  <c r="P409" i="2"/>
  <c r="O409" i="2"/>
  <c r="M409" i="2"/>
  <c r="N409" i="2" s="1"/>
  <c r="L409" i="2"/>
  <c r="K409" i="2"/>
  <c r="I409" i="2"/>
  <c r="J409" i="2" s="1"/>
  <c r="H409" i="2"/>
  <c r="G409" i="2"/>
  <c r="Q408" i="2"/>
  <c r="R408" i="2" s="1"/>
  <c r="P408" i="2"/>
  <c r="O408" i="2"/>
  <c r="M408" i="2"/>
  <c r="L408" i="2"/>
  <c r="K408" i="2"/>
  <c r="I408" i="2"/>
  <c r="H408" i="2"/>
  <c r="G408" i="2"/>
  <c r="Q407" i="2"/>
  <c r="R407" i="2" s="1"/>
  <c r="P407" i="2"/>
  <c r="O407" i="2"/>
  <c r="M407" i="2"/>
  <c r="L407" i="2"/>
  <c r="K407" i="2"/>
  <c r="I407" i="2"/>
  <c r="H407" i="2"/>
  <c r="G407" i="2"/>
  <c r="Q406" i="2"/>
  <c r="R406" i="2" s="1"/>
  <c r="P406" i="2"/>
  <c r="O406" i="2"/>
  <c r="M406" i="2"/>
  <c r="L406" i="2"/>
  <c r="K406" i="2"/>
  <c r="I406" i="2"/>
  <c r="J406" i="2" s="1"/>
  <c r="H406" i="2"/>
  <c r="G406" i="2"/>
  <c r="Q405" i="2"/>
  <c r="R405" i="2" s="1"/>
  <c r="P405" i="2"/>
  <c r="O405" i="2"/>
  <c r="M405" i="2"/>
  <c r="N405" i="2" s="1"/>
  <c r="L405" i="2"/>
  <c r="K405" i="2"/>
  <c r="I405" i="2"/>
  <c r="J405" i="2" s="1"/>
  <c r="H405" i="2"/>
  <c r="G405" i="2"/>
  <c r="Q404" i="2"/>
  <c r="R404" i="2" s="1"/>
  <c r="P404" i="2"/>
  <c r="O404" i="2"/>
  <c r="M404" i="2"/>
  <c r="L404" i="2"/>
  <c r="K404" i="2"/>
  <c r="I404" i="2"/>
  <c r="H404" i="2"/>
  <c r="G404" i="2"/>
  <c r="Q403" i="2"/>
  <c r="R403" i="2" s="1"/>
  <c r="P403" i="2"/>
  <c r="O403" i="2"/>
  <c r="M403" i="2"/>
  <c r="L403" i="2"/>
  <c r="K403" i="2"/>
  <c r="I403" i="2"/>
  <c r="H403" i="2"/>
  <c r="G403" i="2"/>
  <c r="Q402" i="2"/>
  <c r="R402" i="2" s="1"/>
  <c r="P402" i="2"/>
  <c r="O402" i="2"/>
  <c r="M402" i="2"/>
  <c r="L402" i="2"/>
  <c r="K402" i="2"/>
  <c r="I402" i="2"/>
  <c r="J402" i="2" s="1"/>
  <c r="H402" i="2"/>
  <c r="G402" i="2"/>
  <c r="Q401" i="2"/>
  <c r="R401" i="2" s="1"/>
  <c r="P401" i="2"/>
  <c r="O401" i="2"/>
  <c r="M401" i="2"/>
  <c r="N401" i="2" s="1"/>
  <c r="L401" i="2"/>
  <c r="K401" i="2"/>
  <c r="I401" i="2"/>
  <c r="J401" i="2" s="1"/>
  <c r="H401" i="2"/>
  <c r="G401" i="2"/>
  <c r="Q400" i="2"/>
  <c r="R400" i="2" s="1"/>
  <c r="P400" i="2"/>
  <c r="O400" i="2"/>
  <c r="M400" i="2"/>
  <c r="L400" i="2"/>
  <c r="K400" i="2"/>
  <c r="I400" i="2"/>
  <c r="H400" i="2"/>
  <c r="G400" i="2"/>
  <c r="Q399" i="2"/>
  <c r="R399" i="2" s="1"/>
  <c r="P399" i="2"/>
  <c r="O399" i="2"/>
  <c r="M399" i="2"/>
  <c r="L399" i="2"/>
  <c r="K399" i="2"/>
  <c r="I399" i="2"/>
  <c r="H399" i="2"/>
  <c r="G399" i="2"/>
  <c r="Q398" i="2"/>
  <c r="R398" i="2" s="1"/>
  <c r="P398" i="2"/>
  <c r="O398" i="2"/>
  <c r="M398" i="2"/>
  <c r="L398" i="2"/>
  <c r="K398" i="2"/>
  <c r="I398" i="2"/>
  <c r="J398" i="2" s="1"/>
  <c r="H398" i="2"/>
  <c r="G398" i="2"/>
  <c r="Q397" i="2"/>
  <c r="R397" i="2" s="1"/>
  <c r="P397" i="2"/>
  <c r="O397" i="2"/>
  <c r="M397" i="2"/>
  <c r="N397" i="2" s="1"/>
  <c r="L397" i="2"/>
  <c r="K397" i="2"/>
  <c r="I397" i="2"/>
  <c r="J397" i="2" s="1"/>
  <c r="H397" i="2"/>
  <c r="G397" i="2"/>
  <c r="Q396" i="2"/>
  <c r="R396" i="2" s="1"/>
  <c r="P396" i="2"/>
  <c r="O396" i="2"/>
  <c r="M396" i="2"/>
  <c r="L396" i="2"/>
  <c r="K396" i="2"/>
  <c r="I396" i="2"/>
  <c r="H396" i="2"/>
  <c r="G396" i="2"/>
  <c r="Q395" i="2"/>
  <c r="R395" i="2" s="1"/>
  <c r="P395" i="2"/>
  <c r="O395" i="2"/>
  <c r="M395" i="2"/>
  <c r="L395" i="2"/>
  <c r="K395" i="2"/>
  <c r="I395" i="2"/>
  <c r="H395" i="2"/>
  <c r="G395" i="2"/>
  <c r="Q394" i="2"/>
  <c r="R394" i="2" s="1"/>
  <c r="P394" i="2"/>
  <c r="O394" i="2"/>
  <c r="M394" i="2"/>
  <c r="L394" i="2"/>
  <c r="K394" i="2"/>
  <c r="I394" i="2"/>
  <c r="J394" i="2" s="1"/>
  <c r="H394" i="2"/>
  <c r="G394" i="2"/>
  <c r="Q393" i="2"/>
  <c r="R393" i="2" s="1"/>
  <c r="P393" i="2"/>
  <c r="O393" i="2"/>
  <c r="M393" i="2"/>
  <c r="N393" i="2" s="1"/>
  <c r="L393" i="2"/>
  <c r="K393" i="2"/>
  <c r="I393" i="2"/>
  <c r="J393" i="2" s="1"/>
  <c r="H393" i="2"/>
  <c r="G393" i="2"/>
  <c r="Q392" i="2"/>
  <c r="R392" i="2" s="1"/>
  <c r="P392" i="2"/>
  <c r="O392" i="2"/>
  <c r="M392" i="2"/>
  <c r="L392" i="2"/>
  <c r="K392" i="2"/>
  <c r="I392" i="2"/>
  <c r="H392" i="2"/>
  <c r="G392" i="2"/>
  <c r="Q391" i="2"/>
  <c r="R391" i="2" s="1"/>
  <c r="P391" i="2"/>
  <c r="O391" i="2"/>
  <c r="M391" i="2"/>
  <c r="L391" i="2"/>
  <c r="K391" i="2"/>
  <c r="I391" i="2"/>
  <c r="H391" i="2"/>
  <c r="G391" i="2"/>
  <c r="Q390" i="2"/>
  <c r="R390" i="2" s="1"/>
  <c r="P390" i="2"/>
  <c r="O390" i="2"/>
  <c r="M390" i="2"/>
  <c r="L390" i="2"/>
  <c r="K390" i="2"/>
  <c r="I390" i="2"/>
  <c r="H390" i="2"/>
  <c r="G390" i="2"/>
  <c r="Q389" i="2"/>
  <c r="R389" i="2" s="1"/>
  <c r="P389" i="2"/>
  <c r="O389" i="2"/>
  <c r="M389" i="2"/>
  <c r="L389" i="2"/>
  <c r="K389" i="2"/>
  <c r="I389" i="2"/>
  <c r="J389" i="2" s="1"/>
  <c r="H389" i="2"/>
  <c r="G389" i="2"/>
  <c r="Q388" i="2"/>
  <c r="R388" i="2" s="1"/>
  <c r="P388" i="2"/>
  <c r="O388" i="2"/>
  <c r="M388" i="2"/>
  <c r="N388" i="2" s="1"/>
  <c r="L388" i="2"/>
  <c r="K388" i="2"/>
  <c r="I388" i="2"/>
  <c r="J388" i="2" s="1"/>
  <c r="H388" i="2"/>
  <c r="G388" i="2"/>
  <c r="Q387" i="2"/>
  <c r="R387" i="2" s="1"/>
  <c r="P387" i="2"/>
  <c r="O387" i="2"/>
  <c r="M387" i="2"/>
  <c r="N387" i="2" s="1"/>
  <c r="L387" i="2"/>
  <c r="K387" i="2"/>
  <c r="I387" i="2"/>
  <c r="J387" i="2" s="1"/>
  <c r="H387" i="2"/>
  <c r="G387" i="2"/>
  <c r="Q386" i="2"/>
  <c r="R386" i="2" s="1"/>
  <c r="P386" i="2"/>
  <c r="O386" i="2"/>
  <c r="M386" i="2"/>
  <c r="N386" i="2" s="1"/>
  <c r="L386" i="2"/>
  <c r="K386" i="2"/>
  <c r="I386" i="2"/>
  <c r="J386" i="2" s="1"/>
  <c r="H386" i="2"/>
  <c r="G386" i="2"/>
  <c r="Q385" i="2"/>
  <c r="R385" i="2" s="1"/>
  <c r="P385" i="2"/>
  <c r="O385" i="2"/>
  <c r="M385" i="2"/>
  <c r="L385" i="2"/>
  <c r="K385" i="2"/>
  <c r="I385" i="2"/>
  <c r="H385" i="2"/>
  <c r="G385" i="2"/>
  <c r="Q384" i="2"/>
  <c r="R384" i="2" s="1"/>
  <c r="P384" i="2"/>
  <c r="O384" i="2"/>
  <c r="M384" i="2"/>
  <c r="N384" i="2" s="1"/>
  <c r="L384" i="2"/>
  <c r="K384" i="2"/>
  <c r="I384" i="2"/>
  <c r="J384" i="2" s="1"/>
  <c r="H384" i="2"/>
  <c r="G384" i="2"/>
  <c r="Q383" i="2"/>
  <c r="R383" i="2" s="1"/>
  <c r="P383" i="2"/>
  <c r="O383" i="2"/>
  <c r="M383" i="2"/>
  <c r="N383" i="2" s="1"/>
  <c r="L383" i="2"/>
  <c r="K383" i="2"/>
  <c r="I383" i="2"/>
  <c r="J383" i="2" s="1"/>
  <c r="H383" i="2"/>
  <c r="G383" i="2"/>
  <c r="Q382" i="2"/>
  <c r="R382" i="2" s="1"/>
  <c r="P382" i="2"/>
  <c r="O382" i="2"/>
  <c r="M382" i="2"/>
  <c r="N382" i="2" s="1"/>
  <c r="L382" i="2"/>
  <c r="K382" i="2"/>
  <c r="I382" i="2"/>
  <c r="H382" i="2"/>
  <c r="G382" i="2"/>
  <c r="Q381" i="2"/>
  <c r="R381" i="2" s="1"/>
  <c r="P381" i="2"/>
  <c r="O381" i="2"/>
  <c r="M381" i="2"/>
  <c r="L381" i="2"/>
  <c r="K381" i="2"/>
  <c r="I381" i="2"/>
  <c r="H381" i="2"/>
  <c r="G381" i="2"/>
  <c r="Q380" i="2"/>
  <c r="R380" i="2" s="1"/>
  <c r="P380" i="2"/>
  <c r="O380" i="2"/>
  <c r="M380" i="2"/>
  <c r="N380" i="2" s="1"/>
  <c r="L380" i="2"/>
  <c r="K380" i="2"/>
  <c r="I380" i="2"/>
  <c r="J380" i="2" s="1"/>
  <c r="H380" i="2"/>
  <c r="G380" i="2"/>
  <c r="Q379" i="2"/>
  <c r="R379" i="2" s="1"/>
  <c r="P379" i="2"/>
  <c r="O379" i="2"/>
  <c r="M379" i="2"/>
  <c r="N379" i="2" s="1"/>
  <c r="L379" i="2"/>
  <c r="K379" i="2"/>
  <c r="I379" i="2"/>
  <c r="J379" i="2" s="1"/>
  <c r="H379" i="2"/>
  <c r="G379" i="2"/>
  <c r="Q378" i="2"/>
  <c r="P378" i="2"/>
  <c r="O378" i="2"/>
  <c r="M378" i="2"/>
  <c r="L378" i="2"/>
  <c r="K378" i="2"/>
  <c r="I378" i="2"/>
  <c r="H378" i="2"/>
  <c r="G378" i="2"/>
  <c r="Q377" i="2"/>
  <c r="R377" i="2" s="1"/>
  <c r="P377" i="2"/>
  <c r="O377" i="2"/>
  <c r="M377" i="2"/>
  <c r="L377" i="2"/>
  <c r="K377" i="2"/>
  <c r="I377" i="2"/>
  <c r="H377" i="2"/>
  <c r="G377" i="2"/>
  <c r="Q376" i="2"/>
  <c r="R376" i="2" s="1"/>
  <c r="P376" i="2"/>
  <c r="O376" i="2"/>
  <c r="M376" i="2"/>
  <c r="N376" i="2" s="1"/>
  <c r="L376" i="2"/>
  <c r="K376" i="2"/>
  <c r="I376" i="2"/>
  <c r="J376" i="2" s="1"/>
  <c r="H376" i="2"/>
  <c r="G376" i="2"/>
  <c r="Q375" i="2"/>
  <c r="R375" i="2" s="1"/>
  <c r="P375" i="2"/>
  <c r="O375" i="2"/>
  <c r="M375" i="2"/>
  <c r="N375" i="2" s="1"/>
  <c r="L375" i="2"/>
  <c r="K375" i="2"/>
  <c r="I375" i="2"/>
  <c r="J375" i="2" s="1"/>
  <c r="H375" i="2"/>
  <c r="G375" i="2"/>
  <c r="Q374" i="2"/>
  <c r="R374" i="2" s="1"/>
  <c r="P374" i="2"/>
  <c r="O374" i="2"/>
  <c r="M374" i="2"/>
  <c r="N374" i="2" s="1"/>
  <c r="L374" i="2"/>
  <c r="K374" i="2"/>
  <c r="I374" i="2"/>
  <c r="J374" i="2" s="1"/>
  <c r="H374" i="2"/>
  <c r="G374" i="2"/>
  <c r="Q373" i="2"/>
  <c r="R373" i="2" s="1"/>
  <c r="P373" i="2"/>
  <c r="O373" i="2"/>
  <c r="M373" i="2"/>
  <c r="L373" i="2"/>
  <c r="K373" i="2"/>
  <c r="I373" i="2"/>
  <c r="H373" i="2"/>
  <c r="G373" i="2"/>
  <c r="Q372" i="2"/>
  <c r="R372" i="2" s="1"/>
  <c r="P372" i="2"/>
  <c r="O372" i="2"/>
  <c r="M372" i="2"/>
  <c r="L372" i="2"/>
  <c r="K372" i="2"/>
  <c r="I372" i="2"/>
  <c r="J372" i="2" s="1"/>
  <c r="H372" i="2"/>
  <c r="G372" i="2"/>
  <c r="Q371" i="2"/>
  <c r="R371" i="2" s="1"/>
  <c r="P371" i="2"/>
  <c r="O371" i="2"/>
  <c r="M371" i="2"/>
  <c r="N371" i="2" s="1"/>
  <c r="L371" i="2"/>
  <c r="K371" i="2"/>
  <c r="I371" i="2"/>
  <c r="J371" i="2" s="1"/>
  <c r="H371" i="2"/>
  <c r="G371" i="2"/>
  <c r="Q370" i="2"/>
  <c r="R370" i="2" s="1"/>
  <c r="P370" i="2"/>
  <c r="O370" i="2"/>
  <c r="M370" i="2"/>
  <c r="N370" i="2" s="1"/>
  <c r="L370" i="2"/>
  <c r="K370" i="2"/>
  <c r="I370" i="2"/>
  <c r="J370" i="2" s="1"/>
  <c r="H370" i="2"/>
  <c r="G370" i="2"/>
  <c r="Q369" i="2"/>
  <c r="P369" i="2"/>
  <c r="O369" i="2"/>
  <c r="M369" i="2"/>
  <c r="L369" i="2"/>
  <c r="K369" i="2"/>
  <c r="I369" i="2"/>
  <c r="J369" i="2" s="1"/>
  <c r="H369" i="2"/>
  <c r="G369" i="2"/>
  <c r="Q368" i="2"/>
  <c r="R368" i="2" s="1"/>
  <c r="P368" i="2"/>
  <c r="O368" i="2"/>
  <c r="M368" i="2"/>
  <c r="N368" i="2" s="1"/>
  <c r="L368" i="2"/>
  <c r="K368" i="2"/>
  <c r="I368" i="2"/>
  <c r="J368" i="2" s="1"/>
  <c r="H368" i="2"/>
  <c r="G368" i="2"/>
  <c r="Q367" i="2"/>
  <c r="P367" i="2"/>
  <c r="O367" i="2"/>
  <c r="M367" i="2"/>
  <c r="L367" i="2"/>
  <c r="K367" i="2"/>
  <c r="I367" i="2"/>
  <c r="H367" i="2"/>
  <c r="G367" i="2"/>
  <c r="Q366" i="2"/>
  <c r="R366" i="2" s="1"/>
  <c r="P366" i="2"/>
  <c r="O366" i="2"/>
  <c r="M366" i="2"/>
  <c r="L366" i="2"/>
  <c r="K366" i="2"/>
  <c r="I366" i="2"/>
  <c r="J366" i="2" s="1"/>
  <c r="H366" i="2"/>
  <c r="G366" i="2"/>
  <c r="Q365" i="2"/>
  <c r="R365" i="2" s="1"/>
  <c r="P365" i="2"/>
  <c r="O365" i="2"/>
  <c r="M365" i="2"/>
  <c r="N365" i="2" s="1"/>
  <c r="L365" i="2"/>
  <c r="K365" i="2"/>
  <c r="I365" i="2"/>
  <c r="J365" i="2" s="1"/>
  <c r="H365" i="2"/>
  <c r="G365" i="2"/>
  <c r="Q364" i="2"/>
  <c r="R364" i="2" s="1"/>
  <c r="P364" i="2"/>
  <c r="O364" i="2"/>
  <c r="M364" i="2"/>
  <c r="L364" i="2"/>
  <c r="K364" i="2"/>
  <c r="I364" i="2"/>
  <c r="H364" i="2"/>
  <c r="G364" i="2"/>
  <c r="Q363" i="2"/>
  <c r="R363" i="2" s="1"/>
  <c r="P363" i="2"/>
  <c r="O363" i="2"/>
  <c r="M363" i="2"/>
  <c r="N363" i="2" s="1"/>
  <c r="L363" i="2"/>
  <c r="K363" i="2"/>
  <c r="I363" i="2"/>
  <c r="J363" i="2" s="1"/>
  <c r="H363" i="2"/>
  <c r="G363" i="2"/>
  <c r="Q362" i="2"/>
  <c r="R362" i="2" s="1"/>
  <c r="P362" i="2"/>
  <c r="O362" i="2"/>
  <c r="M362" i="2"/>
  <c r="L362" i="2"/>
  <c r="K362" i="2"/>
  <c r="I362" i="2"/>
  <c r="J362" i="2" s="1"/>
  <c r="H362" i="2"/>
  <c r="G362" i="2"/>
  <c r="Q361" i="2"/>
  <c r="R361" i="2" s="1"/>
  <c r="P361" i="2"/>
  <c r="O361" i="2"/>
  <c r="M361" i="2"/>
  <c r="N361" i="2" s="1"/>
  <c r="L361" i="2"/>
  <c r="K361" i="2"/>
  <c r="I361" i="2"/>
  <c r="H361" i="2"/>
  <c r="G361" i="2"/>
  <c r="Q360" i="2"/>
  <c r="R360" i="2" s="1"/>
  <c r="P360" i="2"/>
  <c r="O360" i="2"/>
  <c r="M360" i="2"/>
  <c r="L360" i="2"/>
  <c r="K360" i="2"/>
  <c r="I360" i="2"/>
  <c r="H360" i="2"/>
  <c r="G360" i="2"/>
  <c r="Q359" i="2"/>
  <c r="R359" i="2" s="1"/>
  <c r="P359" i="2"/>
  <c r="O359" i="2"/>
  <c r="M359" i="2"/>
  <c r="N359" i="2" s="1"/>
  <c r="L359" i="2"/>
  <c r="K359" i="2"/>
  <c r="I359" i="2"/>
  <c r="J359" i="2" s="1"/>
  <c r="H359" i="2"/>
  <c r="G359" i="2"/>
  <c r="Q358" i="2"/>
  <c r="R358" i="2" s="1"/>
  <c r="P358" i="2"/>
  <c r="O358" i="2"/>
  <c r="M358" i="2"/>
  <c r="N358" i="2" s="1"/>
  <c r="L358" i="2"/>
  <c r="K358" i="2"/>
  <c r="I358" i="2"/>
  <c r="J358" i="2" s="1"/>
  <c r="H358" i="2"/>
  <c r="G358" i="2"/>
  <c r="Q357" i="2"/>
  <c r="R357" i="2" s="1"/>
  <c r="P357" i="2"/>
  <c r="O357" i="2"/>
  <c r="M357" i="2"/>
  <c r="N357" i="2" s="1"/>
  <c r="L357" i="2"/>
  <c r="K357" i="2"/>
  <c r="I357" i="2"/>
  <c r="H357" i="2"/>
  <c r="G357" i="2"/>
  <c r="Q356" i="2"/>
  <c r="R356" i="2" s="1"/>
  <c r="P356" i="2"/>
  <c r="O356" i="2"/>
  <c r="M356" i="2"/>
  <c r="L356" i="2"/>
  <c r="K356" i="2"/>
  <c r="I356" i="2"/>
  <c r="J356" i="2" s="1"/>
  <c r="H356" i="2"/>
  <c r="G356" i="2"/>
  <c r="Q355" i="2"/>
  <c r="R355" i="2" s="1"/>
  <c r="P355" i="2"/>
  <c r="O355" i="2"/>
  <c r="M355" i="2"/>
  <c r="N355" i="2" s="1"/>
  <c r="L355" i="2"/>
  <c r="K355" i="2"/>
  <c r="I355" i="2"/>
  <c r="J355" i="2" s="1"/>
  <c r="H355" i="2"/>
  <c r="G355" i="2"/>
  <c r="Q354" i="2"/>
  <c r="R354" i="2" s="1"/>
  <c r="P354" i="2"/>
  <c r="O354" i="2"/>
  <c r="M354" i="2"/>
  <c r="N354" i="2" s="1"/>
  <c r="L354" i="2"/>
  <c r="K354" i="2"/>
  <c r="I354" i="2"/>
  <c r="J354" i="2" s="1"/>
  <c r="H354" i="2"/>
  <c r="G354" i="2"/>
  <c r="Q353" i="2"/>
  <c r="R353" i="2" s="1"/>
  <c r="P353" i="2"/>
  <c r="O353" i="2"/>
  <c r="M353" i="2"/>
  <c r="N353" i="2" s="1"/>
  <c r="L353" i="2"/>
  <c r="K353" i="2"/>
  <c r="I353" i="2"/>
  <c r="H353" i="2"/>
  <c r="G353" i="2"/>
  <c r="Q352" i="2"/>
  <c r="R352" i="2" s="1"/>
  <c r="P352" i="2"/>
  <c r="O352" i="2"/>
  <c r="M352" i="2"/>
  <c r="L352" i="2"/>
  <c r="K352" i="2"/>
  <c r="I352" i="2"/>
  <c r="J352" i="2" s="1"/>
  <c r="H352" i="2"/>
  <c r="G352" i="2"/>
  <c r="Q351" i="2"/>
  <c r="R351" i="2" s="1"/>
  <c r="P351" i="2"/>
  <c r="O351" i="2"/>
  <c r="M351" i="2"/>
  <c r="N351" i="2" s="1"/>
  <c r="L351" i="2"/>
  <c r="K351" i="2"/>
  <c r="I351" i="2"/>
  <c r="J351" i="2" s="1"/>
  <c r="H351" i="2"/>
  <c r="G351" i="2"/>
  <c r="Q350" i="2"/>
  <c r="R350" i="2" s="1"/>
  <c r="P350" i="2"/>
  <c r="O350" i="2"/>
  <c r="M350" i="2"/>
  <c r="N350" i="2" s="1"/>
  <c r="L350" i="2"/>
  <c r="K350" i="2"/>
  <c r="I350" i="2"/>
  <c r="J350" i="2" s="1"/>
  <c r="H350" i="2"/>
  <c r="G350" i="2"/>
  <c r="Q349" i="2"/>
  <c r="R349" i="2" s="1"/>
  <c r="P349" i="2"/>
  <c r="O349" i="2"/>
  <c r="M349" i="2"/>
  <c r="N349" i="2" s="1"/>
  <c r="L349" i="2"/>
  <c r="K349" i="2"/>
  <c r="I349" i="2"/>
  <c r="H349" i="2"/>
  <c r="G349" i="2"/>
  <c r="Q348" i="2"/>
  <c r="R348" i="2" s="1"/>
  <c r="P348" i="2"/>
  <c r="O348" i="2"/>
  <c r="M348" i="2"/>
  <c r="L348" i="2"/>
  <c r="K348" i="2"/>
  <c r="I348" i="2"/>
  <c r="J348" i="2" s="1"/>
  <c r="H348" i="2"/>
  <c r="G348" i="2"/>
  <c r="Q347" i="2"/>
  <c r="R347" i="2" s="1"/>
  <c r="P347" i="2"/>
  <c r="O347" i="2"/>
  <c r="M347" i="2"/>
  <c r="N347" i="2" s="1"/>
  <c r="L347" i="2"/>
  <c r="K347" i="2"/>
  <c r="I347" i="2"/>
  <c r="J347" i="2" s="1"/>
  <c r="H347" i="2"/>
  <c r="G347" i="2"/>
  <c r="Q346" i="2"/>
  <c r="R346" i="2" s="1"/>
  <c r="P346" i="2"/>
  <c r="O346" i="2"/>
  <c r="M346" i="2"/>
  <c r="N346" i="2" s="1"/>
  <c r="L346" i="2"/>
  <c r="K346" i="2"/>
  <c r="I346" i="2"/>
  <c r="J346" i="2" s="1"/>
  <c r="H346" i="2"/>
  <c r="G346" i="2"/>
  <c r="Q345" i="2"/>
  <c r="R345" i="2" s="1"/>
  <c r="P345" i="2"/>
  <c r="O345" i="2"/>
  <c r="M345" i="2"/>
  <c r="N345" i="2" s="1"/>
  <c r="L345" i="2"/>
  <c r="K345" i="2"/>
  <c r="I345" i="2"/>
  <c r="H345" i="2"/>
  <c r="G345" i="2"/>
  <c r="Q344" i="2"/>
  <c r="R344" i="2" s="1"/>
  <c r="P344" i="2"/>
  <c r="O344" i="2"/>
  <c r="M344" i="2"/>
  <c r="L344" i="2"/>
  <c r="K344" i="2"/>
  <c r="I344" i="2"/>
  <c r="J344" i="2" s="1"/>
  <c r="H344" i="2"/>
  <c r="G344" i="2"/>
  <c r="Q343" i="2"/>
  <c r="R343" i="2" s="1"/>
  <c r="P343" i="2"/>
  <c r="O343" i="2"/>
  <c r="M343" i="2"/>
  <c r="N343" i="2" s="1"/>
  <c r="L343" i="2"/>
  <c r="K343" i="2"/>
  <c r="I343" i="2"/>
  <c r="J343" i="2" s="1"/>
  <c r="H343" i="2"/>
  <c r="G343" i="2"/>
  <c r="Q342" i="2"/>
  <c r="R342" i="2" s="1"/>
  <c r="P342" i="2"/>
  <c r="O342" i="2"/>
  <c r="M342" i="2"/>
  <c r="N342" i="2" s="1"/>
  <c r="L342" i="2"/>
  <c r="K342" i="2"/>
  <c r="I342" i="2"/>
  <c r="J342" i="2" s="1"/>
  <c r="H342" i="2"/>
  <c r="G342" i="2"/>
  <c r="Q341" i="2"/>
  <c r="R341" i="2" s="1"/>
  <c r="P341" i="2"/>
  <c r="O341" i="2"/>
  <c r="M341" i="2"/>
  <c r="N341" i="2" s="1"/>
  <c r="L341" i="2"/>
  <c r="K341" i="2"/>
  <c r="I341" i="2"/>
  <c r="H341" i="2"/>
  <c r="G341" i="2"/>
  <c r="Q340" i="2"/>
  <c r="R340" i="2" s="1"/>
  <c r="P340" i="2"/>
  <c r="O340" i="2"/>
  <c r="M340" i="2"/>
  <c r="L340" i="2"/>
  <c r="K340" i="2"/>
  <c r="I340" i="2"/>
  <c r="J340" i="2" s="1"/>
  <c r="H340" i="2"/>
  <c r="G340" i="2"/>
  <c r="Q339" i="2"/>
  <c r="R339" i="2" s="1"/>
  <c r="P339" i="2"/>
  <c r="O339" i="2"/>
  <c r="M339" i="2"/>
  <c r="N339" i="2" s="1"/>
  <c r="L339" i="2"/>
  <c r="K339" i="2"/>
  <c r="I339" i="2"/>
  <c r="J339" i="2" s="1"/>
  <c r="H339" i="2"/>
  <c r="G339" i="2"/>
  <c r="Q338" i="2"/>
  <c r="R338" i="2" s="1"/>
  <c r="P338" i="2"/>
  <c r="O338" i="2"/>
  <c r="M338" i="2"/>
  <c r="N338" i="2" s="1"/>
  <c r="L338" i="2"/>
  <c r="K338" i="2"/>
  <c r="I338" i="2"/>
  <c r="J338" i="2" s="1"/>
  <c r="H338" i="2"/>
  <c r="G338" i="2"/>
  <c r="Q337" i="2"/>
  <c r="R337" i="2" s="1"/>
  <c r="P337" i="2"/>
  <c r="O337" i="2"/>
  <c r="M337" i="2"/>
  <c r="N337" i="2" s="1"/>
  <c r="L337" i="2"/>
  <c r="K337" i="2"/>
  <c r="I337" i="2"/>
  <c r="H337" i="2"/>
  <c r="G337" i="2"/>
  <c r="Q336" i="2"/>
  <c r="R336" i="2" s="1"/>
  <c r="P336" i="2"/>
  <c r="O336" i="2"/>
  <c r="M336" i="2"/>
  <c r="L336" i="2"/>
  <c r="K336" i="2"/>
  <c r="I336" i="2"/>
  <c r="J336" i="2" s="1"/>
  <c r="H336" i="2"/>
  <c r="G336" i="2"/>
  <c r="Q335" i="2"/>
  <c r="R335" i="2" s="1"/>
  <c r="P335" i="2"/>
  <c r="O335" i="2"/>
  <c r="M335" i="2"/>
  <c r="N335" i="2" s="1"/>
  <c r="L335" i="2"/>
  <c r="K335" i="2"/>
  <c r="I335" i="2"/>
  <c r="J335" i="2" s="1"/>
  <c r="H335" i="2"/>
  <c r="G335" i="2"/>
  <c r="Q334" i="2"/>
  <c r="R334" i="2" s="1"/>
  <c r="P334" i="2"/>
  <c r="O334" i="2"/>
  <c r="M334" i="2"/>
  <c r="N334" i="2" s="1"/>
  <c r="L334" i="2"/>
  <c r="K334" i="2"/>
  <c r="I334" i="2"/>
  <c r="J334" i="2" s="1"/>
  <c r="H334" i="2"/>
  <c r="G334" i="2"/>
  <c r="Q333" i="2"/>
  <c r="R333" i="2" s="1"/>
  <c r="P333" i="2"/>
  <c r="O333" i="2"/>
  <c r="M333" i="2"/>
  <c r="N333" i="2" s="1"/>
  <c r="L333" i="2"/>
  <c r="K333" i="2"/>
  <c r="I333" i="2"/>
  <c r="H333" i="2"/>
  <c r="G333" i="2"/>
  <c r="Q332" i="2"/>
  <c r="R332" i="2" s="1"/>
  <c r="P332" i="2"/>
  <c r="O332" i="2"/>
  <c r="M332" i="2"/>
  <c r="L332" i="2"/>
  <c r="K332" i="2"/>
  <c r="I332" i="2"/>
  <c r="J332" i="2" s="1"/>
  <c r="H332" i="2"/>
  <c r="G332" i="2"/>
  <c r="Q331" i="2"/>
  <c r="R331" i="2" s="1"/>
  <c r="P331" i="2"/>
  <c r="O331" i="2"/>
  <c r="M331" i="2"/>
  <c r="N331" i="2" s="1"/>
  <c r="L331" i="2"/>
  <c r="K331" i="2"/>
  <c r="I331" i="2"/>
  <c r="J331" i="2" s="1"/>
  <c r="H331" i="2"/>
  <c r="G331" i="2"/>
  <c r="Q330" i="2"/>
  <c r="R330" i="2" s="1"/>
  <c r="P330" i="2"/>
  <c r="O330" i="2"/>
  <c r="M330" i="2"/>
  <c r="N330" i="2" s="1"/>
  <c r="L330" i="2"/>
  <c r="K330" i="2"/>
  <c r="I330" i="2"/>
  <c r="J330" i="2" s="1"/>
  <c r="H330" i="2"/>
  <c r="G330" i="2"/>
  <c r="Q329" i="2"/>
  <c r="R329" i="2" s="1"/>
  <c r="P329" i="2"/>
  <c r="O329" i="2"/>
  <c r="M329" i="2"/>
  <c r="N329" i="2" s="1"/>
  <c r="L329" i="2"/>
  <c r="K329" i="2"/>
  <c r="I329" i="2"/>
  <c r="H329" i="2"/>
  <c r="G329" i="2"/>
  <c r="Q328" i="2"/>
  <c r="R328" i="2" s="1"/>
  <c r="P328" i="2"/>
  <c r="O328" i="2"/>
  <c r="M328" i="2"/>
  <c r="L328" i="2"/>
  <c r="K328" i="2"/>
  <c r="I328" i="2"/>
  <c r="J328" i="2" s="1"/>
  <c r="H328" i="2"/>
  <c r="G328" i="2"/>
  <c r="Q327" i="2"/>
  <c r="R327" i="2" s="1"/>
  <c r="P327" i="2"/>
  <c r="O327" i="2"/>
  <c r="M327" i="2"/>
  <c r="N327" i="2" s="1"/>
  <c r="L327" i="2"/>
  <c r="K327" i="2"/>
  <c r="I327" i="2"/>
  <c r="J327" i="2" s="1"/>
  <c r="H327" i="2"/>
  <c r="G327" i="2"/>
  <c r="Q326" i="2"/>
  <c r="R326" i="2" s="1"/>
  <c r="P326" i="2"/>
  <c r="O326" i="2"/>
  <c r="M326" i="2"/>
  <c r="L326" i="2"/>
  <c r="K326" i="2"/>
  <c r="I326" i="2"/>
  <c r="J326" i="2" s="1"/>
  <c r="H326" i="2"/>
  <c r="G326" i="2"/>
  <c r="Q325" i="2"/>
  <c r="P325" i="2"/>
  <c r="O325" i="2"/>
  <c r="M325" i="2"/>
  <c r="L325" i="2"/>
  <c r="K325" i="2"/>
  <c r="I325" i="2"/>
  <c r="H325" i="2"/>
  <c r="G325" i="2"/>
  <c r="Q324" i="2"/>
  <c r="R324" i="2" s="1"/>
  <c r="P324" i="2"/>
  <c r="O324" i="2"/>
  <c r="M324" i="2"/>
  <c r="L324" i="2"/>
  <c r="K324" i="2"/>
  <c r="I324" i="2"/>
  <c r="J324" i="2" s="1"/>
  <c r="H324" i="2"/>
  <c r="G324" i="2"/>
  <c r="Q323" i="2"/>
  <c r="R323" i="2" s="1"/>
  <c r="P323" i="2"/>
  <c r="O323" i="2"/>
  <c r="M323" i="2"/>
  <c r="N323" i="2" s="1"/>
  <c r="L323" i="2"/>
  <c r="K323" i="2"/>
  <c r="I323" i="2"/>
  <c r="J323" i="2" s="1"/>
  <c r="H323" i="2"/>
  <c r="G323" i="2"/>
  <c r="Q322" i="2"/>
  <c r="R322" i="2" s="1"/>
  <c r="P322" i="2"/>
  <c r="O322" i="2"/>
  <c r="M322" i="2"/>
  <c r="L322" i="2"/>
  <c r="K322" i="2"/>
  <c r="I322" i="2"/>
  <c r="J322" i="2" s="1"/>
  <c r="H322" i="2"/>
  <c r="G322" i="2"/>
  <c r="Q321" i="2"/>
  <c r="R321" i="2" s="1"/>
  <c r="P321" i="2"/>
  <c r="O321" i="2"/>
  <c r="M321" i="2"/>
  <c r="N321" i="2" s="1"/>
  <c r="L321" i="2"/>
  <c r="K321" i="2"/>
  <c r="I321" i="2"/>
  <c r="H321" i="2"/>
  <c r="G321" i="2"/>
  <c r="Q320" i="2"/>
  <c r="R320" i="2" s="1"/>
  <c r="P320" i="2"/>
  <c r="O320" i="2"/>
  <c r="M320" i="2"/>
  <c r="L320" i="2"/>
  <c r="K320" i="2"/>
  <c r="I320" i="2"/>
  <c r="J320" i="2" s="1"/>
  <c r="H320" i="2"/>
  <c r="G320" i="2"/>
  <c r="Q319" i="2"/>
  <c r="R319" i="2" s="1"/>
  <c r="P319" i="2"/>
  <c r="O319" i="2"/>
  <c r="M319" i="2"/>
  <c r="N319" i="2" s="1"/>
  <c r="L319" i="2"/>
  <c r="K319" i="2"/>
  <c r="I319" i="2"/>
  <c r="J319" i="2" s="1"/>
  <c r="H319" i="2"/>
  <c r="G319" i="2"/>
  <c r="Q318" i="2"/>
  <c r="R318" i="2" s="1"/>
  <c r="P318" i="2"/>
  <c r="O318" i="2"/>
  <c r="M318" i="2"/>
  <c r="L318" i="2"/>
  <c r="K318" i="2"/>
  <c r="I318" i="2"/>
  <c r="J318" i="2" s="1"/>
  <c r="H318" i="2"/>
  <c r="G318" i="2"/>
  <c r="Q317" i="2"/>
  <c r="R317" i="2" s="1"/>
  <c r="P317" i="2"/>
  <c r="O317" i="2"/>
  <c r="M317" i="2"/>
  <c r="N317" i="2" s="1"/>
  <c r="L317" i="2"/>
  <c r="K317" i="2"/>
  <c r="I317" i="2"/>
  <c r="H317" i="2"/>
  <c r="G317" i="2"/>
  <c r="Q316" i="2"/>
  <c r="R316" i="2" s="1"/>
  <c r="P316" i="2"/>
  <c r="O316" i="2"/>
  <c r="M316" i="2"/>
  <c r="L316" i="2"/>
  <c r="K316" i="2"/>
  <c r="I316" i="2"/>
  <c r="J316" i="2" s="1"/>
  <c r="H316" i="2"/>
  <c r="G316" i="2"/>
  <c r="Q315" i="2"/>
  <c r="R315" i="2" s="1"/>
  <c r="P315" i="2"/>
  <c r="O315" i="2"/>
  <c r="M315" i="2"/>
  <c r="N315" i="2" s="1"/>
  <c r="L315" i="2"/>
  <c r="K315" i="2"/>
  <c r="I315" i="2"/>
  <c r="J315" i="2" s="1"/>
  <c r="H315" i="2"/>
  <c r="G315" i="2"/>
  <c r="Q314" i="2"/>
  <c r="R314" i="2" s="1"/>
  <c r="P314" i="2"/>
  <c r="O314" i="2"/>
  <c r="M314" i="2"/>
  <c r="L314" i="2"/>
  <c r="K314" i="2"/>
  <c r="I314" i="2"/>
  <c r="J314" i="2" s="1"/>
  <c r="H314" i="2"/>
  <c r="G314" i="2"/>
  <c r="Q313" i="2"/>
  <c r="R313" i="2" s="1"/>
  <c r="P313" i="2"/>
  <c r="O313" i="2"/>
  <c r="M313" i="2"/>
  <c r="N313" i="2" s="1"/>
  <c r="L313" i="2"/>
  <c r="K313" i="2"/>
  <c r="I313" i="2"/>
  <c r="H313" i="2"/>
  <c r="G313" i="2"/>
  <c r="Q312" i="2"/>
  <c r="R312" i="2" s="1"/>
  <c r="P312" i="2"/>
  <c r="O312" i="2"/>
  <c r="M312" i="2"/>
  <c r="L312" i="2"/>
  <c r="K312" i="2"/>
  <c r="I312" i="2"/>
  <c r="J312" i="2" s="1"/>
  <c r="H312" i="2"/>
  <c r="G312" i="2"/>
  <c r="Q311" i="2"/>
  <c r="R311" i="2" s="1"/>
  <c r="P311" i="2"/>
  <c r="O311" i="2"/>
  <c r="M311" i="2"/>
  <c r="N311" i="2" s="1"/>
  <c r="L311" i="2"/>
  <c r="K311" i="2"/>
  <c r="I311" i="2"/>
  <c r="J311" i="2" s="1"/>
  <c r="H311" i="2"/>
  <c r="G311" i="2"/>
  <c r="Q310" i="2"/>
  <c r="R310" i="2" s="1"/>
  <c r="P310" i="2"/>
  <c r="O310" i="2"/>
  <c r="M310" i="2"/>
  <c r="L310" i="2"/>
  <c r="K310" i="2"/>
  <c r="I310" i="2"/>
  <c r="J310" i="2" s="1"/>
  <c r="H310" i="2"/>
  <c r="G310" i="2"/>
  <c r="Q309" i="2"/>
  <c r="R309" i="2" s="1"/>
  <c r="P309" i="2"/>
  <c r="O309" i="2"/>
  <c r="M309" i="2"/>
  <c r="N309" i="2" s="1"/>
  <c r="L309" i="2"/>
  <c r="K309" i="2"/>
  <c r="I309" i="2"/>
  <c r="H309" i="2"/>
  <c r="G309" i="2"/>
  <c r="Q308" i="2"/>
  <c r="R308" i="2" s="1"/>
  <c r="P308" i="2"/>
  <c r="O308" i="2"/>
  <c r="M308" i="2"/>
  <c r="L308" i="2"/>
  <c r="K308" i="2"/>
  <c r="I308" i="2"/>
  <c r="J308" i="2" s="1"/>
  <c r="H308" i="2"/>
  <c r="G308" i="2"/>
  <c r="Q307" i="2"/>
  <c r="R307" i="2" s="1"/>
  <c r="P307" i="2"/>
  <c r="O307" i="2"/>
  <c r="M307" i="2"/>
  <c r="N307" i="2" s="1"/>
  <c r="L307" i="2"/>
  <c r="K307" i="2"/>
  <c r="I307" i="2"/>
  <c r="J307" i="2" s="1"/>
  <c r="H307" i="2"/>
  <c r="G307" i="2"/>
  <c r="Q306" i="2"/>
  <c r="R306" i="2" s="1"/>
  <c r="P306" i="2"/>
  <c r="O306" i="2"/>
  <c r="M306" i="2"/>
  <c r="L306" i="2"/>
  <c r="K306" i="2"/>
  <c r="I306" i="2"/>
  <c r="J306" i="2" s="1"/>
  <c r="H306" i="2"/>
  <c r="G306" i="2"/>
  <c r="Q305" i="2"/>
  <c r="R305" i="2" s="1"/>
  <c r="P305" i="2"/>
  <c r="O305" i="2"/>
  <c r="M305" i="2"/>
  <c r="N305" i="2" s="1"/>
  <c r="L305" i="2"/>
  <c r="K305" i="2"/>
  <c r="I305" i="2"/>
  <c r="H305" i="2"/>
  <c r="G305" i="2"/>
  <c r="Q304" i="2"/>
  <c r="R304" i="2" s="1"/>
  <c r="P304" i="2"/>
  <c r="O304" i="2"/>
  <c r="M304" i="2"/>
  <c r="L304" i="2"/>
  <c r="K304" i="2"/>
  <c r="I304" i="2"/>
  <c r="J304" i="2" s="1"/>
  <c r="H304" i="2"/>
  <c r="G304" i="2"/>
  <c r="Q303" i="2"/>
  <c r="R303" i="2" s="1"/>
  <c r="P303" i="2"/>
  <c r="O303" i="2"/>
  <c r="M303" i="2"/>
  <c r="N303" i="2" s="1"/>
  <c r="L303" i="2"/>
  <c r="K303" i="2"/>
  <c r="I303" i="2"/>
  <c r="J303" i="2" s="1"/>
  <c r="H303" i="2"/>
  <c r="G303" i="2"/>
  <c r="Q302" i="2"/>
  <c r="R302" i="2" s="1"/>
  <c r="P302" i="2"/>
  <c r="O302" i="2"/>
  <c r="M302" i="2"/>
  <c r="L302" i="2"/>
  <c r="K302" i="2"/>
  <c r="I302" i="2"/>
  <c r="J302" i="2" s="1"/>
  <c r="H302" i="2"/>
  <c r="G302" i="2"/>
  <c r="Q301" i="2"/>
  <c r="R301" i="2" s="1"/>
  <c r="P301" i="2"/>
  <c r="O301" i="2"/>
  <c r="M301" i="2"/>
  <c r="N301" i="2" s="1"/>
  <c r="L301" i="2"/>
  <c r="K301" i="2"/>
  <c r="I301" i="2"/>
  <c r="H301" i="2"/>
  <c r="G301" i="2"/>
  <c r="Q300" i="2"/>
  <c r="P300" i="2"/>
  <c r="O300" i="2"/>
  <c r="M300" i="2"/>
  <c r="L300" i="2"/>
  <c r="K300" i="2"/>
  <c r="I300" i="2"/>
  <c r="H300" i="2"/>
  <c r="G300" i="2"/>
  <c r="Q299" i="2"/>
  <c r="R299" i="2" s="1"/>
  <c r="P299" i="2"/>
  <c r="O299" i="2"/>
  <c r="M299" i="2"/>
  <c r="N299" i="2" s="1"/>
  <c r="L299" i="2"/>
  <c r="K299" i="2"/>
  <c r="I299" i="2"/>
  <c r="J299" i="2" s="1"/>
  <c r="H299" i="2"/>
  <c r="G299" i="2"/>
  <c r="Q298" i="2"/>
  <c r="R298" i="2" s="1"/>
  <c r="P298" i="2"/>
  <c r="O298" i="2"/>
  <c r="M298" i="2"/>
  <c r="L298" i="2"/>
  <c r="K298" i="2"/>
  <c r="I298" i="2"/>
  <c r="J298" i="2" s="1"/>
  <c r="H298" i="2"/>
  <c r="G298" i="2"/>
  <c r="Q297" i="2"/>
  <c r="P297" i="2"/>
  <c r="O297" i="2"/>
  <c r="M297" i="2"/>
  <c r="N297" i="2" s="1"/>
  <c r="L297" i="2"/>
  <c r="K297" i="2"/>
  <c r="I297" i="2"/>
  <c r="H297" i="2"/>
  <c r="G297" i="2"/>
  <c r="Q296" i="2"/>
  <c r="R296" i="2" s="1"/>
  <c r="P296" i="2"/>
  <c r="O296" i="2"/>
  <c r="M296" i="2"/>
  <c r="L296" i="2"/>
  <c r="K296" i="2"/>
  <c r="I296" i="2"/>
  <c r="J296" i="2" s="1"/>
  <c r="H296" i="2"/>
  <c r="G296" i="2"/>
  <c r="Q295" i="2"/>
  <c r="R295" i="2" s="1"/>
  <c r="P295" i="2"/>
  <c r="O295" i="2"/>
  <c r="M295" i="2"/>
  <c r="N295" i="2" s="1"/>
  <c r="L295" i="2"/>
  <c r="K295" i="2"/>
  <c r="I295" i="2"/>
  <c r="J295" i="2" s="1"/>
  <c r="H295" i="2"/>
  <c r="G295" i="2"/>
  <c r="Q294" i="2"/>
  <c r="R294" i="2" s="1"/>
  <c r="P294" i="2"/>
  <c r="O294" i="2"/>
  <c r="M294" i="2"/>
  <c r="L294" i="2"/>
  <c r="K294" i="2"/>
  <c r="I294" i="2"/>
  <c r="J294" i="2" s="1"/>
  <c r="H294" i="2"/>
  <c r="G294" i="2"/>
  <c r="Q293" i="2"/>
  <c r="R293" i="2" s="1"/>
  <c r="P293" i="2"/>
  <c r="O293" i="2"/>
  <c r="M293" i="2"/>
  <c r="N293" i="2" s="1"/>
  <c r="L293" i="2"/>
  <c r="K293" i="2"/>
  <c r="I293" i="2"/>
  <c r="H293" i="2"/>
  <c r="G293" i="2"/>
  <c r="Q292" i="2"/>
  <c r="R292" i="2" s="1"/>
  <c r="P292" i="2"/>
  <c r="O292" i="2"/>
  <c r="M292" i="2"/>
  <c r="L292" i="2"/>
  <c r="K292" i="2"/>
  <c r="I292" i="2"/>
  <c r="J292" i="2" s="1"/>
  <c r="H292" i="2"/>
  <c r="G292" i="2"/>
  <c r="Q291" i="2"/>
  <c r="R291" i="2" s="1"/>
  <c r="P291" i="2"/>
  <c r="O291" i="2"/>
  <c r="M291" i="2"/>
  <c r="N291" i="2" s="1"/>
  <c r="L291" i="2"/>
  <c r="K291" i="2"/>
  <c r="I291" i="2"/>
  <c r="J291" i="2" s="1"/>
  <c r="H291" i="2"/>
  <c r="G291" i="2"/>
  <c r="Q290" i="2"/>
  <c r="R290" i="2" s="1"/>
  <c r="P290" i="2"/>
  <c r="O290" i="2"/>
  <c r="M290" i="2"/>
  <c r="N290" i="2" s="1"/>
  <c r="L290" i="2"/>
  <c r="K290" i="2"/>
  <c r="I290" i="2"/>
  <c r="J290" i="2" s="1"/>
  <c r="H290" i="2"/>
  <c r="G290" i="2"/>
  <c r="Q289" i="2"/>
  <c r="R289" i="2" s="1"/>
  <c r="P289" i="2"/>
  <c r="O289" i="2"/>
  <c r="M289" i="2"/>
  <c r="L289" i="2"/>
  <c r="K289" i="2"/>
  <c r="I289" i="2"/>
  <c r="H289" i="2"/>
  <c r="G289" i="2"/>
  <c r="Q288" i="2"/>
  <c r="P288" i="2"/>
  <c r="O288" i="2"/>
  <c r="M288" i="2"/>
  <c r="L288" i="2"/>
  <c r="K288" i="2"/>
  <c r="I288" i="2"/>
  <c r="H288" i="2"/>
  <c r="G288" i="2"/>
  <c r="Q287" i="2"/>
  <c r="R287" i="2" s="1"/>
  <c r="P287" i="2"/>
  <c r="O287" i="2"/>
  <c r="M287" i="2"/>
  <c r="N287" i="2" s="1"/>
  <c r="L287" i="2"/>
  <c r="K287" i="2"/>
  <c r="I287" i="2"/>
  <c r="J287" i="2" s="1"/>
  <c r="H287" i="2"/>
  <c r="G287" i="2"/>
  <c r="Q286" i="2"/>
  <c r="R286" i="2" s="1"/>
  <c r="P286" i="2"/>
  <c r="O286" i="2"/>
  <c r="M286" i="2"/>
  <c r="N286" i="2" s="1"/>
  <c r="L286" i="2"/>
  <c r="K286" i="2"/>
  <c r="I286" i="2"/>
  <c r="J286" i="2" s="1"/>
  <c r="H286" i="2"/>
  <c r="G286" i="2"/>
  <c r="Q285" i="2"/>
  <c r="R285" i="2" s="1"/>
  <c r="P285" i="2"/>
  <c r="O285" i="2"/>
  <c r="M285" i="2"/>
  <c r="L285" i="2"/>
  <c r="K285" i="2"/>
  <c r="I285" i="2"/>
  <c r="H285" i="2"/>
  <c r="G285" i="2"/>
  <c r="Q284" i="2"/>
  <c r="P284" i="2"/>
  <c r="O284" i="2"/>
  <c r="M284" i="2"/>
  <c r="L284" i="2"/>
  <c r="K284" i="2"/>
  <c r="I284" i="2"/>
  <c r="J284" i="2" s="1"/>
  <c r="H284" i="2"/>
  <c r="G284" i="2"/>
  <c r="Q283" i="2"/>
  <c r="R283" i="2" s="1"/>
  <c r="P283" i="2"/>
  <c r="O283" i="2"/>
  <c r="M283" i="2"/>
  <c r="N283" i="2" s="1"/>
  <c r="L283" i="2"/>
  <c r="K283" i="2"/>
  <c r="I283" i="2"/>
  <c r="J283" i="2" s="1"/>
  <c r="H283" i="2"/>
  <c r="G283" i="2"/>
  <c r="Q282" i="2"/>
  <c r="R282" i="2" s="1"/>
  <c r="P282" i="2"/>
  <c r="O282" i="2"/>
  <c r="M282" i="2"/>
  <c r="N282" i="2" s="1"/>
  <c r="L282" i="2"/>
  <c r="K282" i="2"/>
  <c r="I282" i="2"/>
  <c r="J282" i="2" s="1"/>
  <c r="H282" i="2"/>
  <c r="G282" i="2"/>
  <c r="Q281" i="2"/>
  <c r="R281" i="2" s="1"/>
  <c r="P281" i="2"/>
  <c r="O281" i="2"/>
  <c r="M281" i="2"/>
  <c r="L281" i="2"/>
  <c r="K281" i="2"/>
  <c r="I281" i="2"/>
  <c r="H281" i="2"/>
  <c r="G281" i="2"/>
  <c r="Q280" i="2"/>
  <c r="R280" i="2" s="1"/>
  <c r="P280" i="2"/>
  <c r="O280" i="2"/>
  <c r="M280" i="2"/>
  <c r="L280" i="2"/>
  <c r="K280" i="2"/>
  <c r="I280" i="2"/>
  <c r="J280" i="2" s="1"/>
  <c r="H280" i="2"/>
  <c r="G280" i="2"/>
  <c r="Q279" i="2"/>
  <c r="R279" i="2" s="1"/>
  <c r="P279" i="2"/>
  <c r="O279" i="2"/>
  <c r="M279" i="2"/>
  <c r="N279" i="2" s="1"/>
  <c r="L279" i="2"/>
  <c r="K279" i="2"/>
  <c r="I279" i="2"/>
  <c r="J279" i="2" s="1"/>
  <c r="H279" i="2"/>
  <c r="G279" i="2"/>
  <c r="Q278" i="2"/>
  <c r="R278" i="2" s="1"/>
  <c r="P278" i="2"/>
  <c r="O278" i="2"/>
  <c r="M278" i="2"/>
  <c r="N278" i="2" s="1"/>
  <c r="L278" i="2"/>
  <c r="K278" i="2"/>
  <c r="I278" i="2"/>
  <c r="J278" i="2" s="1"/>
  <c r="H278" i="2"/>
  <c r="G278" i="2"/>
  <c r="Q277" i="2"/>
  <c r="R277" i="2" s="1"/>
  <c r="P277" i="2"/>
  <c r="O277" i="2"/>
  <c r="M277" i="2"/>
  <c r="L277" i="2"/>
  <c r="K277" i="2"/>
  <c r="I277" i="2"/>
  <c r="H277" i="2"/>
  <c r="G277" i="2"/>
  <c r="Q276" i="2"/>
  <c r="P276" i="2"/>
  <c r="O276" i="2"/>
  <c r="M276" i="2"/>
  <c r="L276" i="2"/>
  <c r="K276" i="2"/>
  <c r="I276" i="2"/>
  <c r="J276" i="2" s="1"/>
  <c r="H276" i="2"/>
  <c r="G276" i="2"/>
  <c r="Q275" i="2"/>
  <c r="R275" i="2" s="1"/>
  <c r="P275" i="2"/>
  <c r="O275" i="2"/>
  <c r="M275" i="2"/>
  <c r="N275" i="2" s="1"/>
  <c r="L275" i="2"/>
  <c r="K275" i="2"/>
  <c r="I275" i="2"/>
  <c r="J275" i="2" s="1"/>
  <c r="H275" i="2"/>
  <c r="G275" i="2"/>
  <c r="Q274" i="2"/>
  <c r="R274" i="2" s="1"/>
  <c r="P274" i="2"/>
  <c r="O274" i="2"/>
  <c r="M274" i="2"/>
  <c r="N274" i="2" s="1"/>
  <c r="L274" i="2"/>
  <c r="K274" i="2"/>
  <c r="I274" i="2"/>
  <c r="J274" i="2" s="1"/>
  <c r="H274" i="2"/>
  <c r="G274" i="2"/>
  <c r="Q273" i="2"/>
  <c r="R273" i="2" s="1"/>
  <c r="P273" i="2"/>
  <c r="O273" i="2"/>
  <c r="M273" i="2"/>
  <c r="L273" i="2"/>
  <c r="K273" i="2"/>
  <c r="I273" i="2"/>
  <c r="H273" i="2"/>
  <c r="G273" i="2"/>
  <c r="Q272" i="2"/>
  <c r="R272" i="2" s="1"/>
  <c r="P272" i="2"/>
  <c r="O272" i="2"/>
  <c r="M272" i="2"/>
  <c r="L272" i="2"/>
  <c r="K272" i="2"/>
  <c r="I272" i="2"/>
  <c r="J272" i="2" s="1"/>
  <c r="H272" i="2"/>
  <c r="G272" i="2"/>
  <c r="Q271" i="2"/>
  <c r="R271" i="2" s="1"/>
  <c r="P271" i="2"/>
  <c r="O271" i="2"/>
  <c r="M271" i="2"/>
  <c r="N271" i="2" s="1"/>
  <c r="L271" i="2"/>
  <c r="K271" i="2"/>
  <c r="I271" i="2"/>
  <c r="J271" i="2" s="1"/>
  <c r="H271" i="2"/>
  <c r="G271" i="2"/>
  <c r="Q270" i="2"/>
  <c r="R270" i="2" s="1"/>
  <c r="P270" i="2"/>
  <c r="O270" i="2"/>
  <c r="M270" i="2"/>
  <c r="N270" i="2" s="1"/>
  <c r="L270" i="2"/>
  <c r="K270" i="2"/>
  <c r="I270" i="2"/>
  <c r="J270" i="2" s="1"/>
  <c r="H270" i="2"/>
  <c r="G270" i="2"/>
  <c r="Q269" i="2"/>
  <c r="R269" i="2" s="1"/>
  <c r="P269" i="2"/>
  <c r="O269" i="2"/>
  <c r="M269" i="2"/>
  <c r="L269" i="2"/>
  <c r="K269" i="2"/>
  <c r="I269" i="2"/>
  <c r="H269" i="2"/>
  <c r="G269" i="2"/>
  <c r="Q268" i="2"/>
  <c r="R268" i="2" s="1"/>
  <c r="P268" i="2"/>
  <c r="O268" i="2"/>
  <c r="M268" i="2"/>
  <c r="L268" i="2"/>
  <c r="K268" i="2"/>
  <c r="I268" i="2"/>
  <c r="J268" i="2" s="1"/>
  <c r="H268" i="2"/>
  <c r="G268" i="2"/>
  <c r="Q267" i="2"/>
  <c r="R267" i="2" s="1"/>
  <c r="P267" i="2"/>
  <c r="O267" i="2"/>
  <c r="M267" i="2"/>
  <c r="N267" i="2" s="1"/>
  <c r="L267" i="2"/>
  <c r="K267" i="2"/>
  <c r="I267" i="2"/>
  <c r="J267" i="2" s="1"/>
  <c r="H267" i="2"/>
  <c r="G267" i="2"/>
  <c r="Q266" i="2"/>
  <c r="R266" i="2" s="1"/>
  <c r="P266" i="2"/>
  <c r="O266" i="2"/>
  <c r="M266" i="2"/>
  <c r="N266" i="2" s="1"/>
  <c r="L266" i="2"/>
  <c r="K266" i="2"/>
  <c r="I266" i="2"/>
  <c r="J266" i="2" s="1"/>
  <c r="H266" i="2"/>
  <c r="G266" i="2"/>
  <c r="Q265" i="2"/>
  <c r="R265" i="2" s="1"/>
  <c r="P265" i="2"/>
  <c r="O265" i="2"/>
  <c r="M265" i="2"/>
  <c r="L265" i="2"/>
  <c r="K265" i="2"/>
  <c r="I265" i="2"/>
  <c r="H265" i="2"/>
  <c r="G265" i="2"/>
  <c r="Q264" i="2"/>
  <c r="R264" i="2" s="1"/>
  <c r="P264" i="2"/>
  <c r="O264" i="2"/>
  <c r="M264" i="2"/>
  <c r="L264" i="2"/>
  <c r="K264" i="2"/>
  <c r="I264" i="2"/>
  <c r="J264" i="2" s="1"/>
  <c r="H264" i="2"/>
  <c r="G264" i="2"/>
  <c r="Q263" i="2"/>
  <c r="R263" i="2" s="1"/>
  <c r="P263" i="2"/>
  <c r="O263" i="2"/>
  <c r="M263" i="2"/>
  <c r="N263" i="2" s="1"/>
  <c r="L263" i="2"/>
  <c r="K263" i="2"/>
  <c r="I263" i="2"/>
  <c r="J263" i="2" s="1"/>
  <c r="H263" i="2"/>
  <c r="G263" i="2"/>
  <c r="Q262" i="2"/>
  <c r="P262" i="2"/>
  <c r="O262" i="2"/>
  <c r="M262" i="2"/>
  <c r="L262" i="2"/>
  <c r="K262" i="2"/>
  <c r="I262" i="2"/>
  <c r="H262" i="2"/>
  <c r="G262" i="2"/>
  <c r="Q261" i="2"/>
  <c r="R261" i="2" s="1"/>
  <c r="P261" i="2"/>
  <c r="O261" i="2"/>
  <c r="M261" i="2"/>
  <c r="L261" i="2"/>
  <c r="K261" i="2"/>
  <c r="I261" i="2"/>
  <c r="H261" i="2"/>
  <c r="G261" i="2"/>
  <c r="Q260" i="2"/>
  <c r="R260" i="2" s="1"/>
  <c r="P260" i="2"/>
  <c r="O260" i="2"/>
  <c r="M260" i="2"/>
  <c r="L260" i="2"/>
  <c r="K260" i="2"/>
  <c r="I260" i="2"/>
  <c r="J260" i="2" s="1"/>
  <c r="H260" i="2"/>
  <c r="G260" i="2"/>
  <c r="Q259" i="2"/>
  <c r="R259" i="2" s="1"/>
  <c r="P259" i="2"/>
  <c r="O259" i="2"/>
  <c r="M259" i="2"/>
  <c r="N259" i="2" s="1"/>
  <c r="L259" i="2"/>
  <c r="K259" i="2"/>
  <c r="I259" i="2"/>
  <c r="J259" i="2" s="1"/>
  <c r="H259" i="2"/>
  <c r="G259" i="2"/>
  <c r="Q258" i="2"/>
  <c r="R258" i="2" s="1"/>
  <c r="P258" i="2"/>
  <c r="O258" i="2"/>
  <c r="M258" i="2"/>
  <c r="N258" i="2" s="1"/>
  <c r="L258" i="2"/>
  <c r="K258" i="2"/>
  <c r="I258" i="2"/>
  <c r="H258" i="2"/>
  <c r="G258" i="2"/>
  <c r="Q257" i="2"/>
  <c r="R257" i="2" s="1"/>
  <c r="P257" i="2"/>
  <c r="O257" i="2"/>
  <c r="M257" i="2"/>
  <c r="L257" i="2"/>
  <c r="K257" i="2"/>
  <c r="I257" i="2"/>
  <c r="H257" i="2"/>
  <c r="G257" i="2"/>
  <c r="Q256" i="2"/>
  <c r="R256" i="2" s="1"/>
  <c r="P256" i="2"/>
  <c r="O256" i="2"/>
  <c r="M256" i="2"/>
  <c r="L256" i="2"/>
  <c r="K256" i="2"/>
  <c r="I256" i="2"/>
  <c r="J256" i="2" s="1"/>
  <c r="H256" i="2"/>
  <c r="G256" i="2"/>
  <c r="Q255" i="2"/>
  <c r="R255" i="2" s="1"/>
  <c r="P255" i="2"/>
  <c r="O255" i="2"/>
  <c r="M255" i="2"/>
  <c r="N255" i="2" s="1"/>
  <c r="L255" i="2"/>
  <c r="K255" i="2"/>
  <c r="I255" i="2"/>
  <c r="J255" i="2" s="1"/>
  <c r="H255" i="2"/>
  <c r="G255" i="2"/>
  <c r="Q254" i="2"/>
  <c r="R254" i="2" s="1"/>
  <c r="P254" i="2"/>
  <c r="O254" i="2"/>
  <c r="M254" i="2"/>
  <c r="N254" i="2" s="1"/>
  <c r="L254" i="2"/>
  <c r="K254" i="2"/>
  <c r="I254" i="2"/>
  <c r="H254" i="2"/>
  <c r="G254" i="2"/>
  <c r="Q253" i="2"/>
  <c r="R253" i="2" s="1"/>
  <c r="P253" i="2"/>
  <c r="O253" i="2"/>
  <c r="M253" i="2"/>
  <c r="L253" i="2"/>
  <c r="K253" i="2"/>
  <c r="I253" i="2"/>
  <c r="H253" i="2"/>
  <c r="G253" i="2"/>
  <c r="Q252" i="2"/>
  <c r="R252" i="2" s="1"/>
  <c r="P252" i="2"/>
  <c r="O252" i="2"/>
  <c r="M252" i="2"/>
  <c r="L252" i="2"/>
  <c r="K252" i="2"/>
  <c r="I252" i="2"/>
  <c r="J252" i="2" s="1"/>
  <c r="H252" i="2"/>
  <c r="G252" i="2"/>
  <c r="Q251" i="2"/>
  <c r="R251" i="2" s="1"/>
  <c r="P251" i="2"/>
  <c r="O251" i="2"/>
  <c r="M251" i="2"/>
  <c r="N251" i="2" s="1"/>
  <c r="L251" i="2"/>
  <c r="K251" i="2"/>
  <c r="I251" i="2"/>
  <c r="J251" i="2" s="1"/>
  <c r="H251" i="2"/>
  <c r="G251" i="2"/>
  <c r="Q250" i="2"/>
  <c r="P250" i="2"/>
  <c r="O250" i="2"/>
  <c r="M250" i="2"/>
  <c r="L250" i="2"/>
  <c r="K250" i="2"/>
  <c r="I250" i="2"/>
  <c r="H250" i="2"/>
  <c r="G250" i="2"/>
  <c r="Q249" i="2"/>
  <c r="R249" i="2" s="1"/>
  <c r="P249" i="2"/>
  <c r="O249" i="2"/>
  <c r="M249" i="2"/>
  <c r="L249" i="2"/>
  <c r="K249" i="2"/>
  <c r="I249" i="2"/>
  <c r="H249" i="2"/>
  <c r="G249" i="2"/>
  <c r="Q248" i="2"/>
  <c r="R248" i="2" s="1"/>
  <c r="P248" i="2"/>
  <c r="O248" i="2"/>
  <c r="M248" i="2"/>
  <c r="L248" i="2"/>
  <c r="K248" i="2"/>
  <c r="I248" i="2"/>
  <c r="J248" i="2" s="1"/>
  <c r="H248" i="2"/>
  <c r="G248" i="2"/>
  <c r="Q247" i="2"/>
  <c r="R247" i="2" s="1"/>
  <c r="P247" i="2"/>
  <c r="O247" i="2"/>
  <c r="M247" i="2"/>
  <c r="N247" i="2" s="1"/>
  <c r="L247" i="2"/>
  <c r="K247" i="2"/>
  <c r="I247" i="2"/>
  <c r="J247" i="2" s="1"/>
  <c r="H247" i="2"/>
  <c r="G247" i="2"/>
  <c r="Q246" i="2"/>
  <c r="R246" i="2" s="1"/>
  <c r="P246" i="2"/>
  <c r="O246" i="2"/>
  <c r="M246" i="2"/>
  <c r="N246" i="2" s="1"/>
  <c r="L246" i="2"/>
  <c r="K246" i="2"/>
  <c r="I246" i="2"/>
  <c r="H246" i="2"/>
  <c r="G246" i="2"/>
  <c r="Q245" i="2"/>
  <c r="R245" i="2" s="1"/>
  <c r="P245" i="2"/>
  <c r="O245" i="2"/>
  <c r="M245" i="2"/>
  <c r="L245" i="2"/>
  <c r="K245" i="2"/>
  <c r="I245" i="2"/>
  <c r="H245" i="2"/>
  <c r="G245" i="2"/>
  <c r="Q244" i="2"/>
  <c r="R244" i="2" s="1"/>
  <c r="P244" i="2"/>
  <c r="O244" i="2"/>
  <c r="M244" i="2"/>
  <c r="L244" i="2"/>
  <c r="K244" i="2"/>
  <c r="I244" i="2"/>
  <c r="J244" i="2" s="1"/>
  <c r="H244" i="2"/>
  <c r="G244" i="2"/>
  <c r="Q243" i="2"/>
  <c r="R243" i="2" s="1"/>
  <c r="P243" i="2"/>
  <c r="O243" i="2"/>
  <c r="M243" i="2"/>
  <c r="N243" i="2" s="1"/>
  <c r="L243" i="2"/>
  <c r="K243" i="2"/>
  <c r="I243" i="2"/>
  <c r="J243" i="2" s="1"/>
  <c r="H243" i="2"/>
  <c r="G243" i="2"/>
  <c r="Q242" i="2"/>
  <c r="R242" i="2" s="1"/>
  <c r="P242" i="2"/>
  <c r="O242" i="2"/>
  <c r="M242" i="2"/>
  <c r="N242" i="2" s="1"/>
  <c r="L242" i="2"/>
  <c r="K242" i="2"/>
  <c r="I242" i="2"/>
  <c r="H242" i="2"/>
  <c r="G242" i="2"/>
  <c r="Q241" i="2"/>
  <c r="R241" i="2" s="1"/>
  <c r="P241" i="2"/>
  <c r="O241" i="2"/>
  <c r="M241" i="2"/>
  <c r="L241" i="2"/>
  <c r="K241" i="2"/>
  <c r="I241" i="2"/>
  <c r="H241" i="2"/>
  <c r="G241" i="2"/>
  <c r="Q240" i="2"/>
  <c r="R240" i="2" s="1"/>
  <c r="P240" i="2"/>
  <c r="O240" i="2"/>
  <c r="M240" i="2"/>
  <c r="L240" i="2"/>
  <c r="K240" i="2"/>
  <c r="I240" i="2"/>
  <c r="J240" i="2" s="1"/>
  <c r="H240" i="2"/>
  <c r="G240" i="2"/>
  <c r="Q239" i="2"/>
  <c r="R239" i="2" s="1"/>
  <c r="P239" i="2"/>
  <c r="O239" i="2"/>
  <c r="M239" i="2"/>
  <c r="N239" i="2" s="1"/>
  <c r="L239" i="2"/>
  <c r="K239" i="2"/>
  <c r="I239" i="2"/>
  <c r="J239" i="2" s="1"/>
  <c r="H239" i="2"/>
  <c r="G239" i="2"/>
  <c r="Q238" i="2"/>
  <c r="R238" i="2" s="1"/>
  <c r="P238" i="2"/>
  <c r="O238" i="2"/>
  <c r="M238" i="2"/>
  <c r="N238" i="2" s="1"/>
  <c r="L238" i="2"/>
  <c r="K238" i="2"/>
  <c r="I238" i="2"/>
  <c r="H238" i="2"/>
  <c r="G238" i="2"/>
  <c r="Q237" i="2"/>
  <c r="P237" i="2"/>
  <c r="O237" i="2"/>
  <c r="M237" i="2"/>
  <c r="L237" i="2"/>
  <c r="K237" i="2"/>
  <c r="I237" i="2"/>
  <c r="H237" i="2"/>
  <c r="G237" i="2"/>
  <c r="Q236" i="2"/>
  <c r="P236" i="2"/>
  <c r="O236" i="2"/>
  <c r="M236" i="2"/>
  <c r="L236" i="2"/>
  <c r="K236" i="2"/>
  <c r="I236" i="2"/>
  <c r="H236" i="2"/>
  <c r="G236" i="2"/>
  <c r="Q235" i="2"/>
  <c r="R235" i="2" s="1"/>
  <c r="P235" i="2"/>
  <c r="O235" i="2"/>
  <c r="M235" i="2"/>
  <c r="N235" i="2" s="1"/>
  <c r="L235" i="2"/>
  <c r="K235" i="2"/>
  <c r="I235" i="2"/>
  <c r="J235" i="2" s="1"/>
  <c r="H235" i="2"/>
  <c r="G235" i="2"/>
  <c r="Q234" i="2"/>
  <c r="R234" i="2" s="1"/>
  <c r="P234" i="2"/>
  <c r="O234" i="2"/>
  <c r="M234" i="2"/>
  <c r="N234" i="2" s="1"/>
  <c r="L234" i="2"/>
  <c r="K234" i="2"/>
  <c r="I234" i="2"/>
  <c r="J234" i="2" s="1"/>
  <c r="H234" i="2"/>
  <c r="G234" i="2"/>
  <c r="Q233" i="2"/>
  <c r="R233" i="2" s="1"/>
  <c r="P233" i="2"/>
  <c r="O233" i="2"/>
  <c r="M233" i="2"/>
  <c r="N233" i="2" s="1"/>
  <c r="L233" i="2"/>
  <c r="K233" i="2"/>
  <c r="I233" i="2"/>
  <c r="J233" i="2" s="1"/>
  <c r="H233" i="2"/>
  <c r="G233" i="2"/>
  <c r="Q232" i="2"/>
  <c r="R232" i="2" s="1"/>
  <c r="P232" i="2"/>
  <c r="O232" i="2"/>
  <c r="M232" i="2"/>
  <c r="N232" i="2" s="1"/>
  <c r="L232" i="2"/>
  <c r="K232" i="2"/>
  <c r="I232" i="2"/>
  <c r="J232" i="2" s="1"/>
  <c r="H232" i="2"/>
  <c r="G232" i="2"/>
  <c r="Q231" i="2"/>
  <c r="R231" i="2" s="1"/>
  <c r="P231" i="2"/>
  <c r="O231" i="2"/>
  <c r="M231" i="2"/>
  <c r="N231" i="2" s="1"/>
  <c r="L231" i="2"/>
  <c r="K231" i="2"/>
  <c r="I231" i="2"/>
  <c r="J231" i="2" s="1"/>
  <c r="H231" i="2"/>
  <c r="G231" i="2"/>
  <c r="Q230" i="2"/>
  <c r="R230" i="2" s="1"/>
  <c r="P230" i="2"/>
  <c r="O230" i="2"/>
  <c r="M230" i="2"/>
  <c r="N230" i="2" s="1"/>
  <c r="L230" i="2"/>
  <c r="K230" i="2"/>
  <c r="I230" i="2"/>
  <c r="J230" i="2" s="1"/>
  <c r="H230" i="2"/>
  <c r="G230" i="2"/>
  <c r="Q229" i="2"/>
  <c r="R229" i="2" s="1"/>
  <c r="P229" i="2"/>
  <c r="O229" i="2"/>
  <c r="M229" i="2"/>
  <c r="N229" i="2" s="1"/>
  <c r="L229" i="2"/>
  <c r="K229" i="2"/>
  <c r="I229" i="2"/>
  <c r="J229" i="2" s="1"/>
  <c r="H229" i="2"/>
  <c r="G229" i="2"/>
  <c r="Q228" i="2"/>
  <c r="R228" i="2" s="1"/>
  <c r="P228" i="2"/>
  <c r="O228" i="2"/>
  <c r="M228" i="2"/>
  <c r="N228" i="2" s="1"/>
  <c r="L228" i="2"/>
  <c r="K228" i="2"/>
  <c r="I228" i="2"/>
  <c r="J228" i="2" s="1"/>
  <c r="H228" i="2"/>
  <c r="G228" i="2"/>
  <c r="Q227" i="2"/>
  <c r="R227" i="2" s="1"/>
  <c r="P227" i="2"/>
  <c r="O227" i="2"/>
  <c r="M227" i="2"/>
  <c r="N227" i="2" s="1"/>
  <c r="L227" i="2"/>
  <c r="K227" i="2"/>
  <c r="I227" i="2"/>
  <c r="J227" i="2" s="1"/>
  <c r="H227" i="2"/>
  <c r="G227" i="2"/>
  <c r="Q226" i="2"/>
  <c r="P226" i="2"/>
  <c r="O226" i="2"/>
  <c r="M226" i="2"/>
  <c r="L226" i="2"/>
  <c r="K226" i="2"/>
  <c r="I226" i="2"/>
  <c r="H226" i="2"/>
  <c r="G226" i="2"/>
  <c r="Q225" i="2"/>
  <c r="R225" i="2" s="1"/>
  <c r="P225" i="2"/>
  <c r="O225" i="2"/>
  <c r="M225" i="2"/>
  <c r="N225" i="2" s="1"/>
  <c r="L225" i="2"/>
  <c r="K225" i="2"/>
  <c r="I225" i="2"/>
  <c r="J225" i="2" s="1"/>
  <c r="H225" i="2"/>
  <c r="G225" i="2"/>
  <c r="Q224" i="2"/>
  <c r="R224" i="2" s="1"/>
  <c r="P224" i="2"/>
  <c r="O224" i="2"/>
  <c r="M224" i="2"/>
  <c r="N224" i="2" s="1"/>
  <c r="L224" i="2"/>
  <c r="K224" i="2"/>
  <c r="I224" i="2"/>
  <c r="J224" i="2" s="1"/>
  <c r="H224" i="2"/>
  <c r="G224" i="2"/>
  <c r="Q223" i="2"/>
  <c r="R223" i="2" s="1"/>
  <c r="P223" i="2"/>
  <c r="O223" i="2"/>
  <c r="M223" i="2"/>
  <c r="N223" i="2" s="1"/>
  <c r="L223" i="2"/>
  <c r="K223" i="2"/>
  <c r="I223" i="2"/>
  <c r="J223" i="2" s="1"/>
  <c r="H223" i="2"/>
  <c r="G223" i="2"/>
  <c r="Q222" i="2"/>
  <c r="R222" i="2" s="1"/>
  <c r="P222" i="2"/>
  <c r="O222" i="2"/>
  <c r="M222" i="2"/>
  <c r="N222" i="2" s="1"/>
  <c r="L222" i="2"/>
  <c r="K222" i="2"/>
  <c r="I222" i="2"/>
  <c r="J222" i="2" s="1"/>
  <c r="H222" i="2"/>
  <c r="G222" i="2"/>
  <c r="Q221" i="2"/>
  <c r="R221" i="2" s="1"/>
  <c r="P221" i="2"/>
  <c r="O221" i="2"/>
  <c r="M221" i="2"/>
  <c r="N221" i="2" s="1"/>
  <c r="L221" i="2"/>
  <c r="K221" i="2"/>
  <c r="I221" i="2"/>
  <c r="J221" i="2" s="1"/>
  <c r="H221" i="2"/>
  <c r="G221" i="2"/>
  <c r="Q220" i="2"/>
  <c r="R220" i="2" s="1"/>
  <c r="P220" i="2"/>
  <c r="O220" i="2"/>
  <c r="M220" i="2"/>
  <c r="N220" i="2" s="1"/>
  <c r="L220" i="2"/>
  <c r="K220" i="2"/>
  <c r="I220" i="2"/>
  <c r="J220" i="2" s="1"/>
  <c r="H220" i="2"/>
  <c r="G220" i="2"/>
  <c r="Q219" i="2"/>
  <c r="R219" i="2" s="1"/>
  <c r="P219" i="2"/>
  <c r="O219" i="2"/>
  <c r="M219" i="2"/>
  <c r="N219" i="2" s="1"/>
  <c r="L219" i="2"/>
  <c r="K219" i="2"/>
  <c r="I219" i="2"/>
  <c r="J219" i="2" s="1"/>
  <c r="H219" i="2"/>
  <c r="G219" i="2"/>
  <c r="Q218" i="2"/>
  <c r="R218" i="2" s="1"/>
  <c r="P218" i="2"/>
  <c r="O218" i="2"/>
  <c r="M218" i="2"/>
  <c r="N218" i="2" s="1"/>
  <c r="L218" i="2"/>
  <c r="K218" i="2"/>
  <c r="I218" i="2"/>
  <c r="J218" i="2" s="1"/>
  <c r="H218" i="2"/>
  <c r="G218" i="2"/>
  <c r="Q217" i="2"/>
  <c r="R217" i="2" s="1"/>
  <c r="P217" i="2"/>
  <c r="O217" i="2"/>
  <c r="M217" i="2"/>
  <c r="N217" i="2" s="1"/>
  <c r="L217" i="2"/>
  <c r="K217" i="2"/>
  <c r="I217" i="2"/>
  <c r="J217" i="2" s="1"/>
  <c r="H217" i="2"/>
  <c r="G217" i="2"/>
  <c r="Q216" i="2"/>
  <c r="R216" i="2" s="1"/>
  <c r="P216" i="2"/>
  <c r="O216" i="2"/>
  <c r="M216" i="2"/>
  <c r="N216" i="2" s="1"/>
  <c r="L216" i="2"/>
  <c r="K216" i="2"/>
  <c r="I216" i="2"/>
  <c r="J216" i="2" s="1"/>
  <c r="H216" i="2"/>
  <c r="G216" i="2"/>
  <c r="Q215" i="2"/>
  <c r="R215" i="2" s="1"/>
  <c r="P215" i="2"/>
  <c r="O215" i="2"/>
  <c r="M215" i="2"/>
  <c r="N215" i="2" s="1"/>
  <c r="L215" i="2"/>
  <c r="K215" i="2"/>
  <c r="I215" i="2"/>
  <c r="J215" i="2" s="1"/>
  <c r="H215" i="2"/>
  <c r="G215" i="2"/>
  <c r="Q214" i="2"/>
  <c r="R214" i="2" s="1"/>
  <c r="P214" i="2"/>
  <c r="O214" i="2"/>
  <c r="M214" i="2"/>
  <c r="N214" i="2" s="1"/>
  <c r="L214" i="2"/>
  <c r="K214" i="2"/>
  <c r="I214" i="2"/>
  <c r="J214" i="2" s="1"/>
  <c r="H214" i="2"/>
  <c r="G214" i="2"/>
  <c r="Q213" i="2"/>
  <c r="R213" i="2" s="1"/>
  <c r="P213" i="2"/>
  <c r="O213" i="2"/>
  <c r="M213" i="2"/>
  <c r="N213" i="2" s="1"/>
  <c r="L213" i="2"/>
  <c r="K213" i="2"/>
  <c r="I213" i="2"/>
  <c r="J213" i="2" s="1"/>
  <c r="H213" i="2"/>
  <c r="G213" i="2"/>
  <c r="Q212" i="2"/>
  <c r="R212" i="2" s="1"/>
  <c r="P212" i="2"/>
  <c r="O212" i="2"/>
  <c r="M212" i="2"/>
  <c r="N212" i="2" s="1"/>
  <c r="L212" i="2"/>
  <c r="K212" i="2"/>
  <c r="I212" i="2"/>
  <c r="J212" i="2" s="1"/>
  <c r="H212" i="2"/>
  <c r="G212" i="2"/>
  <c r="Q211" i="2"/>
  <c r="R211" i="2" s="1"/>
  <c r="P211" i="2"/>
  <c r="O211" i="2"/>
  <c r="M211" i="2"/>
  <c r="N211" i="2" s="1"/>
  <c r="L211" i="2"/>
  <c r="K211" i="2"/>
  <c r="I211" i="2"/>
  <c r="J211" i="2" s="1"/>
  <c r="H211" i="2"/>
  <c r="G211" i="2"/>
  <c r="Q210" i="2"/>
  <c r="R210" i="2" s="1"/>
  <c r="P210" i="2"/>
  <c r="O210" i="2"/>
  <c r="M210" i="2"/>
  <c r="N210" i="2" s="1"/>
  <c r="L210" i="2"/>
  <c r="K210" i="2"/>
  <c r="I210" i="2"/>
  <c r="J210" i="2" s="1"/>
  <c r="H210" i="2"/>
  <c r="G210" i="2"/>
  <c r="Q209" i="2"/>
  <c r="R209" i="2" s="1"/>
  <c r="P209" i="2"/>
  <c r="O209" i="2"/>
  <c r="M209" i="2"/>
  <c r="N209" i="2" s="1"/>
  <c r="L209" i="2"/>
  <c r="K209" i="2"/>
  <c r="I209" i="2"/>
  <c r="J209" i="2" s="1"/>
  <c r="H209" i="2"/>
  <c r="G209" i="2"/>
  <c r="Q208" i="2"/>
  <c r="R208" i="2" s="1"/>
  <c r="P208" i="2"/>
  <c r="O208" i="2"/>
  <c r="M208" i="2"/>
  <c r="N208" i="2" s="1"/>
  <c r="L208" i="2"/>
  <c r="K208" i="2"/>
  <c r="I208" i="2"/>
  <c r="J208" i="2" s="1"/>
  <c r="H208" i="2"/>
  <c r="G208" i="2"/>
  <c r="Q207" i="2"/>
  <c r="R207" i="2" s="1"/>
  <c r="P207" i="2"/>
  <c r="O207" i="2"/>
  <c r="M207" i="2"/>
  <c r="N207" i="2" s="1"/>
  <c r="L207" i="2"/>
  <c r="K207" i="2"/>
  <c r="I207" i="2"/>
  <c r="J207" i="2" s="1"/>
  <c r="H207" i="2"/>
  <c r="G207" i="2"/>
  <c r="Q206" i="2"/>
  <c r="R206" i="2" s="1"/>
  <c r="P206" i="2"/>
  <c r="O206" i="2"/>
  <c r="M206" i="2"/>
  <c r="N206" i="2" s="1"/>
  <c r="L206" i="2"/>
  <c r="K206" i="2"/>
  <c r="I206" i="2"/>
  <c r="J206" i="2" s="1"/>
  <c r="H206" i="2"/>
  <c r="G206" i="2"/>
  <c r="Q205" i="2"/>
  <c r="R205" i="2" s="1"/>
  <c r="P205" i="2"/>
  <c r="O205" i="2"/>
  <c r="M205" i="2"/>
  <c r="N205" i="2" s="1"/>
  <c r="L205" i="2"/>
  <c r="K205" i="2"/>
  <c r="I205" i="2"/>
  <c r="J205" i="2" s="1"/>
  <c r="H205" i="2"/>
  <c r="G205" i="2"/>
  <c r="Q204" i="2"/>
  <c r="P204" i="2"/>
  <c r="O204" i="2"/>
  <c r="M204" i="2"/>
  <c r="L204" i="2"/>
  <c r="K204" i="2"/>
  <c r="I204" i="2"/>
  <c r="H204" i="2"/>
  <c r="G204" i="2"/>
  <c r="Q203" i="2"/>
  <c r="R203" i="2" s="1"/>
  <c r="P203" i="2"/>
  <c r="O203" i="2"/>
  <c r="M203" i="2"/>
  <c r="N203" i="2" s="1"/>
  <c r="L203" i="2"/>
  <c r="K203" i="2"/>
  <c r="I203" i="2"/>
  <c r="J203" i="2" s="1"/>
  <c r="H203" i="2"/>
  <c r="G203" i="2"/>
  <c r="Q202" i="2"/>
  <c r="R202" i="2" s="1"/>
  <c r="P202" i="2"/>
  <c r="O202" i="2"/>
  <c r="M202" i="2"/>
  <c r="N202" i="2" s="1"/>
  <c r="L202" i="2"/>
  <c r="K202" i="2"/>
  <c r="I202" i="2"/>
  <c r="J202" i="2" s="1"/>
  <c r="H202" i="2"/>
  <c r="G202" i="2"/>
  <c r="Q201" i="2"/>
  <c r="R201" i="2" s="1"/>
  <c r="P201" i="2"/>
  <c r="O201" i="2"/>
  <c r="M201" i="2"/>
  <c r="N201" i="2" s="1"/>
  <c r="L201" i="2"/>
  <c r="K201" i="2"/>
  <c r="I201" i="2"/>
  <c r="J201" i="2" s="1"/>
  <c r="H201" i="2"/>
  <c r="G201" i="2"/>
  <c r="Q200" i="2"/>
  <c r="R200" i="2" s="1"/>
  <c r="P200" i="2"/>
  <c r="O200" i="2"/>
  <c r="M200" i="2"/>
  <c r="N200" i="2" s="1"/>
  <c r="L200" i="2"/>
  <c r="K200" i="2"/>
  <c r="I200" i="2"/>
  <c r="J200" i="2" s="1"/>
  <c r="H200" i="2"/>
  <c r="G200" i="2"/>
  <c r="Q199" i="2"/>
  <c r="R199" i="2" s="1"/>
  <c r="P199" i="2"/>
  <c r="O199" i="2"/>
  <c r="M199" i="2"/>
  <c r="N199" i="2" s="1"/>
  <c r="L199" i="2"/>
  <c r="K199" i="2"/>
  <c r="I199" i="2"/>
  <c r="J199" i="2" s="1"/>
  <c r="H199" i="2"/>
  <c r="G199" i="2"/>
  <c r="Q198" i="2"/>
  <c r="R198" i="2" s="1"/>
  <c r="P198" i="2"/>
  <c r="O198" i="2"/>
  <c r="M198" i="2"/>
  <c r="N198" i="2" s="1"/>
  <c r="L198" i="2"/>
  <c r="K198" i="2"/>
  <c r="I198" i="2"/>
  <c r="J198" i="2" s="1"/>
  <c r="H198" i="2"/>
  <c r="G198" i="2"/>
  <c r="Q197" i="2"/>
  <c r="R197" i="2" s="1"/>
  <c r="P197" i="2"/>
  <c r="O197" i="2"/>
  <c r="M197" i="2"/>
  <c r="N197" i="2" s="1"/>
  <c r="L197" i="2"/>
  <c r="K197" i="2"/>
  <c r="I197" i="2"/>
  <c r="J197" i="2" s="1"/>
  <c r="H197" i="2"/>
  <c r="G197" i="2"/>
  <c r="Q196" i="2"/>
  <c r="R196" i="2" s="1"/>
  <c r="P196" i="2"/>
  <c r="O196" i="2"/>
  <c r="M196" i="2"/>
  <c r="N196" i="2" s="1"/>
  <c r="L196" i="2"/>
  <c r="K196" i="2"/>
  <c r="I196" i="2"/>
  <c r="J196" i="2" s="1"/>
  <c r="H196" i="2"/>
  <c r="G196" i="2"/>
  <c r="Q195" i="2"/>
  <c r="R195" i="2" s="1"/>
  <c r="P195" i="2"/>
  <c r="O195" i="2"/>
  <c r="M195" i="2"/>
  <c r="N195" i="2" s="1"/>
  <c r="L195" i="2"/>
  <c r="K195" i="2"/>
  <c r="I195" i="2"/>
  <c r="J195" i="2" s="1"/>
  <c r="H195" i="2"/>
  <c r="G195" i="2"/>
  <c r="Q194" i="2"/>
  <c r="R194" i="2" s="1"/>
  <c r="P194" i="2"/>
  <c r="O194" i="2"/>
  <c r="M194" i="2"/>
  <c r="N194" i="2" s="1"/>
  <c r="L194" i="2"/>
  <c r="K194" i="2"/>
  <c r="I194" i="2"/>
  <c r="J194" i="2" s="1"/>
  <c r="H194" i="2"/>
  <c r="G194" i="2"/>
  <c r="Q193" i="2"/>
  <c r="R193" i="2" s="1"/>
  <c r="P193" i="2"/>
  <c r="O193" i="2"/>
  <c r="M193" i="2"/>
  <c r="N193" i="2" s="1"/>
  <c r="L193" i="2"/>
  <c r="K193" i="2"/>
  <c r="I193" i="2"/>
  <c r="J193" i="2" s="1"/>
  <c r="H193" i="2"/>
  <c r="G193" i="2"/>
  <c r="Q192" i="2"/>
  <c r="R192" i="2" s="1"/>
  <c r="P192" i="2"/>
  <c r="O192" i="2"/>
  <c r="M192" i="2"/>
  <c r="N192" i="2" s="1"/>
  <c r="L192" i="2"/>
  <c r="K192" i="2"/>
  <c r="I192" i="2"/>
  <c r="J192" i="2" s="1"/>
  <c r="H192" i="2"/>
  <c r="G192" i="2"/>
  <c r="Q191" i="2"/>
  <c r="R191" i="2" s="1"/>
  <c r="P191" i="2"/>
  <c r="O191" i="2"/>
  <c r="M191" i="2"/>
  <c r="N191" i="2" s="1"/>
  <c r="L191" i="2"/>
  <c r="K191" i="2"/>
  <c r="I191" i="2"/>
  <c r="J191" i="2" s="1"/>
  <c r="H191" i="2"/>
  <c r="G191" i="2"/>
  <c r="Q190" i="2"/>
  <c r="P190" i="2"/>
  <c r="O190" i="2"/>
  <c r="M190" i="2"/>
  <c r="L190" i="2"/>
  <c r="K190" i="2"/>
  <c r="I190" i="2"/>
  <c r="H190" i="2"/>
  <c r="G190" i="2"/>
  <c r="Q189" i="2"/>
  <c r="R189" i="2" s="1"/>
  <c r="P189" i="2"/>
  <c r="O189" i="2"/>
  <c r="M189" i="2"/>
  <c r="N189" i="2" s="1"/>
  <c r="L189" i="2"/>
  <c r="K189" i="2"/>
  <c r="I189" i="2"/>
  <c r="J189" i="2" s="1"/>
  <c r="H189" i="2"/>
  <c r="G189" i="2"/>
  <c r="Q188" i="2"/>
  <c r="R188" i="2" s="1"/>
  <c r="P188" i="2"/>
  <c r="O188" i="2"/>
  <c r="M188" i="2"/>
  <c r="N188" i="2" s="1"/>
  <c r="L188" i="2"/>
  <c r="K188" i="2"/>
  <c r="I188" i="2"/>
  <c r="J188" i="2" s="1"/>
  <c r="H188" i="2"/>
  <c r="G188" i="2"/>
  <c r="Q187" i="2"/>
  <c r="R187" i="2" s="1"/>
  <c r="P187" i="2"/>
  <c r="O187" i="2"/>
  <c r="M187" i="2"/>
  <c r="N187" i="2" s="1"/>
  <c r="L187" i="2"/>
  <c r="K187" i="2"/>
  <c r="I187" i="2"/>
  <c r="J187" i="2" s="1"/>
  <c r="H187" i="2"/>
  <c r="G187" i="2"/>
  <c r="Q186" i="2"/>
  <c r="R186" i="2" s="1"/>
  <c r="P186" i="2"/>
  <c r="O186" i="2"/>
  <c r="M186" i="2"/>
  <c r="N186" i="2" s="1"/>
  <c r="L186" i="2"/>
  <c r="K186" i="2"/>
  <c r="I186" i="2"/>
  <c r="J186" i="2" s="1"/>
  <c r="H186" i="2"/>
  <c r="G186" i="2"/>
  <c r="Q185" i="2"/>
  <c r="P185" i="2"/>
  <c r="O185" i="2"/>
  <c r="M185" i="2"/>
  <c r="L185" i="2"/>
  <c r="K185" i="2"/>
  <c r="I185" i="2"/>
  <c r="J185" i="2" s="1"/>
  <c r="H185" i="2"/>
  <c r="G185" i="2"/>
  <c r="Q184" i="2"/>
  <c r="P184" i="2"/>
  <c r="O184" i="2"/>
  <c r="M184" i="2"/>
  <c r="L184" i="2"/>
  <c r="K184" i="2"/>
  <c r="I184" i="2"/>
  <c r="J184" i="2" s="1"/>
  <c r="H184" i="2"/>
  <c r="G184" i="2"/>
  <c r="Q183" i="2"/>
  <c r="P183" i="2"/>
  <c r="O183" i="2"/>
  <c r="M183" i="2"/>
  <c r="L183" i="2"/>
  <c r="K183" i="2"/>
  <c r="I183" i="2"/>
  <c r="J183" i="2" s="1"/>
  <c r="H183" i="2"/>
  <c r="G183" i="2"/>
  <c r="Q182" i="2"/>
  <c r="P182" i="2"/>
  <c r="O182" i="2"/>
  <c r="M182" i="2"/>
  <c r="L182" i="2"/>
  <c r="K182" i="2"/>
  <c r="I182" i="2"/>
  <c r="J182" i="2" s="1"/>
  <c r="H182" i="2"/>
  <c r="G182" i="2"/>
  <c r="Q181" i="2"/>
  <c r="P181" i="2"/>
  <c r="O181" i="2"/>
  <c r="M181" i="2"/>
  <c r="L181" i="2"/>
  <c r="K181" i="2"/>
  <c r="I181" i="2"/>
  <c r="J181" i="2" s="1"/>
  <c r="H181" i="2"/>
  <c r="G181" i="2"/>
  <c r="Q180" i="2"/>
  <c r="P180" i="2"/>
  <c r="O180" i="2"/>
  <c r="M180" i="2"/>
  <c r="L180" i="2"/>
  <c r="K180" i="2"/>
  <c r="I180" i="2"/>
  <c r="J180" i="2" s="1"/>
  <c r="H180" i="2"/>
  <c r="G180" i="2"/>
  <c r="Q179" i="2"/>
  <c r="P179" i="2"/>
  <c r="O179" i="2"/>
  <c r="M179" i="2"/>
  <c r="L179" i="2"/>
  <c r="K179" i="2"/>
  <c r="I179" i="2"/>
  <c r="J179" i="2" s="1"/>
  <c r="H179" i="2"/>
  <c r="G179" i="2"/>
  <c r="Q178" i="2"/>
  <c r="P178" i="2"/>
  <c r="O178" i="2"/>
  <c r="M178" i="2"/>
  <c r="L178" i="2"/>
  <c r="K178" i="2"/>
  <c r="I178" i="2"/>
  <c r="J178" i="2" s="1"/>
  <c r="H178" i="2"/>
  <c r="G178" i="2"/>
  <c r="Q177" i="2"/>
  <c r="P177" i="2"/>
  <c r="O177" i="2"/>
  <c r="M177" i="2"/>
  <c r="L177" i="2"/>
  <c r="K177" i="2"/>
  <c r="I177" i="2"/>
  <c r="J177" i="2" s="1"/>
  <c r="H177" i="2"/>
  <c r="G177" i="2"/>
  <c r="Q176" i="2"/>
  <c r="P176" i="2"/>
  <c r="O176" i="2"/>
  <c r="M176" i="2"/>
  <c r="L176" i="2"/>
  <c r="K176" i="2"/>
  <c r="I176" i="2"/>
  <c r="J176" i="2" s="1"/>
  <c r="H176" i="2"/>
  <c r="G176" i="2"/>
  <c r="Q175" i="2"/>
  <c r="P175" i="2"/>
  <c r="O175" i="2"/>
  <c r="M175" i="2"/>
  <c r="L175" i="2"/>
  <c r="K175" i="2"/>
  <c r="I175" i="2"/>
  <c r="J175" i="2" s="1"/>
  <c r="H175" i="2"/>
  <c r="G175" i="2"/>
  <c r="Q174" i="2"/>
  <c r="P174" i="2"/>
  <c r="O174" i="2"/>
  <c r="M174" i="2"/>
  <c r="L174" i="2"/>
  <c r="K174" i="2"/>
  <c r="I174" i="2"/>
  <c r="H174" i="2"/>
  <c r="G174" i="2"/>
  <c r="Q173" i="2"/>
  <c r="P173" i="2"/>
  <c r="O173" i="2"/>
  <c r="M173" i="2"/>
  <c r="L173" i="2"/>
  <c r="K173" i="2"/>
  <c r="I173" i="2"/>
  <c r="J173" i="2" s="1"/>
  <c r="H173" i="2"/>
  <c r="G173" i="2"/>
  <c r="Q172" i="2"/>
  <c r="P172" i="2"/>
  <c r="O172" i="2"/>
  <c r="M172" i="2"/>
  <c r="L172" i="2"/>
  <c r="K172" i="2"/>
  <c r="I172" i="2"/>
  <c r="J172" i="2" s="1"/>
  <c r="H172" i="2"/>
  <c r="G172" i="2"/>
  <c r="Q171" i="2"/>
  <c r="P171" i="2"/>
  <c r="O171" i="2"/>
  <c r="M171" i="2"/>
  <c r="L171" i="2"/>
  <c r="K171" i="2"/>
  <c r="I171" i="2"/>
  <c r="J171" i="2" s="1"/>
  <c r="H171" i="2"/>
  <c r="G171" i="2"/>
  <c r="Q170" i="2"/>
  <c r="P170" i="2"/>
  <c r="O170" i="2"/>
  <c r="M170" i="2"/>
  <c r="L170" i="2"/>
  <c r="K170" i="2"/>
  <c r="I170" i="2"/>
  <c r="J170" i="2" s="1"/>
  <c r="H170" i="2"/>
  <c r="G170" i="2"/>
  <c r="Q169" i="2"/>
  <c r="P169" i="2"/>
  <c r="O169" i="2"/>
  <c r="M169" i="2"/>
  <c r="L169" i="2"/>
  <c r="K169" i="2"/>
  <c r="I169" i="2"/>
  <c r="J169" i="2" s="1"/>
  <c r="H169" i="2"/>
  <c r="G169" i="2"/>
  <c r="Q168" i="2"/>
  <c r="P168" i="2"/>
  <c r="O168" i="2"/>
  <c r="M168" i="2"/>
  <c r="L168" i="2"/>
  <c r="K168" i="2"/>
  <c r="I168" i="2"/>
  <c r="J168" i="2" s="1"/>
  <c r="H168" i="2"/>
  <c r="G168" i="2"/>
  <c r="Q167" i="2"/>
  <c r="P167" i="2"/>
  <c r="O167" i="2"/>
  <c r="M167" i="2"/>
  <c r="L167" i="2"/>
  <c r="K167" i="2"/>
  <c r="I167" i="2"/>
  <c r="J167" i="2" s="1"/>
  <c r="H167" i="2"/>
  <c r="G167" i="2"/>
  <c r="Q166" i="2"/>
  <c r="P166" i="2"/>
  <c r="O166" i="2"/>
  <c r="M166" i="2"/>
  <c r="L166" i="2"/>
  <c r="K166" i="2"/>
  <c r="I166" i="2"/>
  <c r="J166" i="2" s="1"/>
  <c r="H166" i="2"/>
  <c r="G166" i="2"/>
  <c r="Q165" i="2"/>
  <c r="P165" i="2"/>
  <c r="O165" i="2"/>
  <c r="M165" i="2"/>
  <c r="L165" i="2"/>
  <c r="K165" i="2"/>
  <c r="I165" i="2"/>
  <c r="J165" i="2" s="1"/>
  <c r="H165" i="2"/>
  <c r="G165" i="2"/>
  <c r="Q164" i="2"/>
  <c r="P164" i="2"/>
  <c r="O164" i="2"/>
  <c r="M164" i="2"/>
  <c r="L164" i="2"/>
  <c r="K164" i="2"/>
  <c r="I164" i="2"/>
  <c r="J164" i="2" s="1"/>
  <c r="H164" i="2"/>
  <c r="G164" i="2"/>
  <c r="Q163" i="2"/>
  <c r="P163" i="2"/>
  <c r="O163" i="2"/>
  <c r="M163" i="2"/>
  <c r="L163" i="2"/>
  <c r="K163" i="2"/>
  <c r="I163" i="2"/>
  <c r="J163" i="2" s="1"/>
  <c r="H163" i="2"/>
  <c r="G163" i="2"/>
  <c r="Q162" i="2"/>
  <c r="P162" i="2"/>
  <c r="O162" i="2"/>
  <c r="M162" i="2"/>
  <c r="L162" i="2"/>
  <c r="K162" i="2"/>
  <c r="I162" i="2"/>
  <c r="J162" i="2" s="1"/>
  <c r="H162" i="2"/>
  <c r="G162" i="2"/>
  <c r="Q161" i="2"/>
  <c r="P161" i="2"/>
  <c r="O161" i="2"/>
  <c r="M161" i="2"/>
  <c r="L161" i="2"/>
  <c r="K161" i="2"/>
  <c r="I161" i="2"/>
  <c r="J161" i="2" s="1"/>
  <c r="H161" i="2"/>
  <c r="G161" i="2"/>
  <c r="Q160" i="2"/>
  <c r="P160" i="2"/>
  <c r="O160" i="2"/>
  <c r="M160" i="2"/>
  <c r="L160" i="2"/>
  <c r="K160" i="2"/>
  <c r="I160" i="2"/>
  <c r="J160" i="2" s="1"/>
  <c r="H160" i="2"/>
  <c r="G160" i="2"/>
  <c r="Q159" i="2"/>
  <c r="P159" i="2"/>
  <c r="O159" i="2"/>
  <c r="M159" i="2"/>
  <c r="L159" i="2"/>
  <c r="K159" i="2"/>
  <c r="I159" i="2"/>
  <c r="J159" i="2" s="1"/>
  <c r="H159" i="2"/>
  <c r="G159" i="2"/>
  <c r="Q158" i="2"/>
  <c r="P158" i="2"/>
  <c r="O158" i="2"/>
  <c r="M158" i="2"/>
  <c r="L158" i="2"/>
  <c r="K158" i="2"/>
  <c r="I158" i="2"/>
  <c r="J158" i="2" s="1"/>
  <c r="H158" i="2"/>
  <c r="G158" i="2"/>
  <c r="Q157" i="2"/>
  <c r="P157" i="2"/>
  <c r="O157" i="2"/>
  <c r="M157" i="2"/>
  <c r="L157" i="2"/>
  <c r="K157" i="2"/>
  <c r="I157" i="2"/>
  <c r="J157" i="2" s="1"/>
  <c r="H157" i="2"/>
  <c r="G157" i="2"/>
  <c r="Q156" i="2"/>
  <c r="P156" i="2"/>
  <c r="O156" i="2"/>
  <c r="M156" i="2"/>
  <c r="L156" i="2"/>
  <c r="K156" i="2"/>
  <c r="I156" i="2"/>
  <c r="J156" i="2" s="1"/>
  <c r="H156" i="2"/>
  <c r="G156" i="2"/>
  <c r="Q155" i="2"/>
  <c r="P155" i="2"/>
  <c r="O155" i="2"/>
  <c r="M155" i="2"/>
  <c r="L155" i="2"/>
  <c r="K155" i="2"/>
  <c r="I155" i="2"/>
  <c r="J155" i="2" s="1"/>
  <c r="H155" i="2"/>
  <c r="G155" i="2"/>
  <c r="Q154" i="2"/>
  <c r="P154" i="2"/>
  <c r="O154" i="2"/>
  <c r="M154" i="2"/>
  <c r="L154" i="2"/>
  <c r="K154" i="2"/>
  <c r="I154" i="2"/>
  <c r="J154" i="2" s="1"/>
  <c r="H154" i="2"/>
  <c r="G154" i="2"/>
  <c r="Q153" i="2"/>
  <c r="P153" i="2"/>
  <c r="O153" i="2"/>
  <c r="M153" i="2"/>
  <c r="L153" i="2"/>
  <c r="K153" i="2"/>
  <c r="I153" i="2"/>
  <c r="J153" i="2" s="1"/>
  <c r="H153" i="2"/>
  <c r="G153" i="2"/>
  <c r="Q152" i="2"/>
  <c r="P152" i="2"/>
  <c r="O152" i="2"/>
  <c r="M152" i="2"/>
  <c r="L152" i="2"/>
  <c r="K152" i="2"/>
  <c r="I152" i="2"/>
  <c r="J152" i="2" s="1"/>
  <c r="H152" i="2"/>
  <c r="G152" i="2"/>
  <c r="Q151" i="2"/>
  <c r="P151" i="2"/>
  <c r="O151" i="2"/>
  <c r="M151" i="2"/>
  <c r="L151" i="2"/>
  <c r="K151" i="2"/>
  <c r="I151" i="2"/>
  <c r="J151" i="2" s="1"/>
  <c r="H151" i="2"/>
  <c r="G151" i="2"/>
  <c r="Q150" i="2"/>
  <c r="P150" i="2"/>
  <c r="O150" i="2"/>
  <c r="M150" i="2"/>
  <c r="L150" i="2"/>
  <c r="K150" i="2"/>
  <c r="I150" i="2"/>
  <c r="J150" i="2" s="1"/>
  <c r="H150" i="2"/>
  <c r="G150" i="2"/>
  <c r="Q149" i="2"/>
  <c r="P149" i="2"/>
  <c r="O149" i="2"/>
  <c r="M149" i="2"/>
  <c r="L149" i="2"/>
  <c r="K149" i="2"/>
  <c r="I149" i="2"/>
  <c r="J149" i="2" s="1"/>
  <c r="H149" i="2"/>
  <c r="G149" i="2"/>
  <c r="Q148" i="2"/>
  <c r="P148" i="2"/>
  <c r="O148" i="2"/>
  <c r="M148" i="2"/>
  <c r="L148" i="2"/>
  <c r="K148" i="2"/>
  <c r="I148" i="2"/>
  <c r="J148" i="2" s="1"/>
  <c r="H148" i="2"/>
  <c r="G148" i="2"/>
  <c r="Q147" i="2"/>
  <c r="P147" i="2"/>
  <c r="O147" i="2"/>
  <c r="M147" i="2"/>
  <c r="L147" i="2"/>
  <c r="K147" i="2"/>
  <c r="I147" i="2"/>
  <c r="J147" i="2" s="1"/>
  <c r="H147" i="2"/>
  <c r="G147" i="2"/>
  <c r="Q146" i="2"/>
  <c r="P146" i="2"/>
  <c r="O146" i="2"/>
  <c r="M146" i="2"/>
  <c r="L146" i="2"/>
  <c r="K146" i="2"/>
  <c r="I146" i="2"/>
  <c r="H146" i="2"/>
  <c r="G146" i="2"/>
  <c r="Q145" i="2"/>
  <c r="R145" i="2" s="1"/>
  <c r="P145" i="2"/>
  <c r="O145" i="2"/>
  <c r="M145" i="2"/>
  <c r="N145" i="2" s="1"/>
  <c r="L145" i="2"/>
  <c r="K145" i="2"/>
  <c r="I145" i="2"/>
  <c r="J145" i="2" s="1"/>
  <c r="H145" i="2"/>
  <c r="G145" i="2"/>
  <c r="Q144" i="2"/>
  <c r="P144" i="2"/>
  <c r="O144" i="2"/>
  <c r="M144" i="2"/>
  <c r="N144" i="2" s="1"/>
  <c r="L144" i="2"/>
  <c r="K144" i="2"/>
  <c r="I144" i="2"/>
  <c r="H144" i="2"/>
  <c r="G144" i="2"/>
  <c r="Q143" i="2"/>
  <c r="R143" i="2" s="1"/>
  <c r="P143" i="2"/>
  <c r="O143" i="2"/>
  <c r="M143" i="2"/>
  <c r="L143" i="2"/>
  <c r="K143" i="2"/>
  <c r="I143" i="2"/>
  <c r="J143" i="2" s="1"/>
  <c r="H143" i="2"/>
  <c r="G143" i="2"/>
  <c r="Q142" i="2"/>
  <c r="P142" i="2"/>
  <c r="O142" i="2"/>
  <c r="M142" i="2"/>
  <c r="L142" i="2"/>
  <c r="K142" i="2"/>
  <c r="I142" i="2"/>
  <c r="H142" i="2"/>
  <c r="G142" i="2"/>
  <c r="Q141" i="2"/>
  <c r="R141" i="2" s="1"/>
  <c r="P141" i="2"/>
  <c r="O141" i="2"/>
  <c r="M141" i="2"/>
  <c r="N141" i="2" s="1"/>
  <c r="L141" i="2"/>
  <c r="K141" i="2"/>
  <c r="I141" i="2"/>
  <c r="J141" i="2" s="1"/>
  <c r="H141" i="2"/>
  <c r="G141" i="2"/>
  <c r="Q140" i="2"/>
  <c r="P140" i="2"/>
  <c r="O140" i="2"/>
  <c r="M140" i="2"/>
  <c r="N140" i="2" s="1"/>
  <c r="L140" i="2"/>
  <c r="K140" i="2"/>
  <c r="I140" i="2"/>
  <c r="H140" i="2"/>
  <c r="G140" i="2"/>
  <c r="Q139" i="2"/>
  <c r="R139" i="2" s="1"/>
  <c r="P139" i="2"/>
  <c r="O139" i="2"/>
  <c r="M139" i="2"/>
  <c r="L139" i="2"/>
  <c r="K139" i="2"/>
  <c r="I139" i="2"/>
  <c r="J139" i="2" s="1"/>
  <c r="H139" i="2"/>
  <c r="G139" i="2"/>
  <c r="Q138" i="2"/>
  <c r="P138" i="2"/>
  <c r="O138" i="2"/>
  <c r="M138" i="2"/>
  <c r="L138" i="2"/>
  <c r="K138" i="2"/>
  <c r="I138" i="2"/>
  <c r="H138" i="2"/>
  <c r="G138" i="2"/>
  <c r="Q137" i="2"/>
  <c r="P137" i="2"/>
  <c r="O137" i="2"/>
  <c r="M137" i="2"/>
  <c r="L137" i="2"/>
  <c r="K137" i="2"/>
  <c r="I137" i="2"/>
  <c r="H137" i="2"/>
  <c r="G137" i="2"/>
  <c r="Q136" i="2"/>
  <c r="P136" i="2"/>
  <c r="O136" i="2"/>
  <c r="M136" i="2"/>
  <c r="N136" i="2" s="1"/>
  <c r="L136" i="2"/>
  <c r="K136" i="2"/>
  <c r="I136" i="2"/>
  <c r="H136" i="2"/>
  <c r="G136" i="2"/>
  <c r="Q135" i="2"/>
  <c r="R135" i="2" s="1"/>
  <c r="P135" i="2"/>
  <c r="O135" i="2"/>
  <c r="M135" i="2"/>
  <c r="L135" i="2"/>
  <c r="K135" i="2"/>
  <c r="I135" i="2"/>
  <c r="J135" i="2" s="1"/>
  <c r="H135" i="2"/>
  <c r="G135" i="2"/>
  <c r="Q134" i="2"/>
  <c r="P134" i="2"/>
  <c r="O134" i="2"/>
  <c r="M134" i="2"/>
  <c r="L134" i="2"/>
  <c r="K134" i="2"/>
  <c r="I134" i="2"/>
  <c r="H134" i="2"/>
  <c r="G134" i="2"/>
  <c r="Q133" i="2"/>
  <c r="R133" i="2" s="1"/>
  <c r="P133" i="2"/>
  <c r="O133" i="2"/>
  <c r="M133" i="2"/>
  <c r="N133" i="2" s="1"/>
  <c r="L133" i="2"/>
  <c r="K133" i="2"/>
  <c r="I133" i="2"/>
  <c r="J133" i="2" s="1"/>
  <c r="H133" i="2"/>
  <c r="G133" i="2"/>
  <c r="Q132" i="2"/>
  <c r="P132" i="2"/>
  <c r="O132" i="2"/>
  <c r="M132" i="2"/>
  <c r="N132" i="2" s="1"/>
  <c r="L132" i="2"/>
  <c r="K132" i="2"/>
  <c r="I132" i="2"/>
  <c r="H132" i="2"/>
  <c r="G132" i="2"/>
  <c r="Q131" i="2"/>
  <c r="R131" i="2" s="1"/>
  <c r="P131" i="2"/>
  <c r="O131" i="2"/>
  <c r="M131" i="2"/>
  <c r="L131" i="2"/>
  <c r="K131" i="2"/>
  <c r="I131" i="2"/>
  <c r="J131" i="2" s="1"/>
  <c r="H131" i="2"/>
  <c r="G131" i="2"/>
  <c r="Q130" i="2"/>
  <c r="P130" i="2"/>
  <c r="O130" i="2"/>
  <c r="M130" i="2"/>
  <c r="L130" i="2"/>
  <c r="K130" i="2"/>
  <c r="I130" i="2"/>
  <c r="H130" i="2"/>
  <c r="G130" i="2"/>
  <c r="Q129" i="2"/>
  <c r="R129" i="2" s="1"/>
  <c r="P129" i="2"/>
  <c r="O129" i="2"/>
  <c r="M129" i="2"/>
  <c r="N129" i="2" s="1"/>
  <c r="L129" i="2"/>
  <c r="K129" i="2"/>
  <c r="I129" i="2"/>
  <c r="J129" i="2" s="1"/>
  <c r="H129" i="2"/>
  <c r="G129" i="2"/>
  <c r="Q128" i="2"/>
  <c r="P128" i="2"/>
  <c r="O128" i="2"/>
  <c r="M128" i="2"/>
  <c r="N128" i="2" s="1"/>
  <c r="L128" i="2"/>
  <c r="K128" i="2"/>
  <c r="I128" i="2"/>
  <c r="H128" i="2"/>
  <c r="G128" i="2"/>
  <c r="Q127" i="2"/>
  <c r="R127" i="2" s="1"/>
  <c r="P127" i="2"/>
  <c r="O127" i="2"/>
  <c r="M127" i="2"/>
  <c r="L127" i="2"/>
  <c r="K127" i="2"/>
  <c r="I127" i="2"/>
  <c r="J127" i="2" s="1"/>
  <c r="H127" i="2"/>
  <c r="G127" i="2"/>
  <c r="Q126" i="2"/>
  <c r="P126" i="2"/>
  <c r="O126" i="2"/>
  <c r="M126" i="2"/>
  <c r="L126" i="2"/>
  <c r="K126" i="2"/>
  <c r="I126" i="2"/>
  <c r="H126" i="2"/>
  <c r="G126" i="2"/>
  <c r="Q125" i="2"/>
  <c r="R125" i="2" s="1"/>
  <c r="P125" i="2"/>
  <c r="O125" i="2"/>
  <c r="M125" i="2"/>
  <c r="N125" i="2" s="1"/>
  <c r="L125" i="2"/>
  <c r="K125" i="2"/>
  <c r="I125" i="2"/>
  <c r="J125" i="2" s="1"/>
  <c r="H125" i="2"/>
  <c r="G125" i="2"/>
  <c r="Q124" i="2"/>
  <c r="P124" i="2"/>
  <c r="O124" i="2"/>
  <c r="M124" i="2"/>
  <c r="N124" i="2" s="1"/>
  <c r="L124" i="2"/>
  <c r="K124" i="2"/>
  <c r="I124" i="2"/>
  <c r="H124" i="2"/>
  <c r="G124" i="2"/>
  <c r="Q123" i="2"/>
  <c r="R123" i="2" s="1"/>
  <c r="P123" i="2"/>
  <c r="O123" i="2"/>
  <c r="M123" i="2"/>
  <c r="L123" i="2"/>
  <c r="K123" i="2"/>
  <c r="I123" i="2"/>
  <c r="J123" i="2" s="1"/>
  <c r="H123" i="2"/>
  <c r="G123" i="2"/>
  <c r="Q122" i="2"/>
  <c r="P122" i="2"/>
  <c r="O122" i="2"/>
  <c r="M122" i="2"/>
  <c r="L122" i="2"/>
  <c r="K122" i="2"/>
  <c r="I122" i="2"/>
  <c r="H122" i="2"/>
  <c r="G122" i="2"/>
  <c r="Q121" i="2"/>
  <c r="R121" i="2" s="1"/>
  <c r="P121" i="2"/>
  <c r="O121" i="2"/>
  <c r="M121" i="2"/>
  <c r="N121" i="2" s="1"/>
  <c r="L121" i="2"/>
  <c r="K121" i="2"/>
  <c r="I121" i="2"/>
  <c r="J121" i="2" s="1"/>
  <c r="H121" i="2"/>
  <c r="G121" i="2"/>
  <c r="Q120" i="2"/>
  <c r="P120" i="2"/>
  <c r="O120" i="2"/>
  <c r="M120" i="2"/>
  <c r="N120" i="2" s="1"/>
  <c r="L120" i="2"/>
  <c r="K120" i="2"/>
  <c r="I120" i="2"/>
  <c r="H120" i="2"/>
  <c r="G120" i="2"/>
  <c r="Q119" i="2"/>
  <c r="R119" i="2" s="1"/>
  <c r="P119" i="2"/>
  <c r="O119" i="2"/>
  <c r="M119" i="2"/>
  <c r="L119" i="2"/>
  <c r="K119" i="2"/>
  <c r="I119" i="2"/>
  <c r="J119" i="2" s="1"/>
  <c r="H119" i="2"/>
  <c r="G119" i="2"/>
  <c r="Q118" i="2"/>
  <c r="P118" i="2"/>
  <c r="O118" i="2"/>
  <c r="M118" i="2"/>
  <c r="L118" i="2"/>
  <c r="K118" i="2"/>
  <c r="I118" i="2"/>
  <c r="H118" i="2"/>
  <c r="G118" i="2"/>
  <c r="Q117" i="2"/>
  <c r="R117" i="2" s="1"/>
  <c r="P117" i="2"/>
  <c r="O117" i="2"/>
  <c r="M117" i="2"/>
  <c r="N117" i="2" s="1"/>
  <c r="L117" i="2"/>
  <c r="K117" i="2"/>
  <c r="I117" i="2"/>
  <c r="J117" i="2" s="1"/>
  <c r="H117" i="2"/>
  <c r="G117" i="2"/>
  <c r="Q116" i="2"/>
  <c r="P116" i="2"/>
  <c r="O116" i="2"/>
  <c r="M116" i="2"/>
  <c r="N116" i="2" s="1"/>
  <c r="L116" i="2"/>
  <c r="K116" i="2"/>
  <c r="I116" i="2"/>
  <c r="H116" i="2"/>
  <c r="G116" i="2"/>
  <c r="Q115" i="2"/>
  <c r="R115" i="2" s="1"/>
  <c r="P115" i="2"/>
  <c r="O115" i="2"/>
  <c r="M115" i="2"/>
  <c r="L115" i="2"/>
  <c r="K115" i="2"/>
  <c r="I115" i="2"/>
  <c r="J115" i="2" s="1"/>
  <c r="H115" i="2"/>
  <c r="G115" i="2"/>
  <c r="Q114" i="2"/>
  <c r="P114" i="2"/>
  <c r="O114" i="2"/>
  <c r="M114" i="2"/>
  <c r="L114" i="2"/>
  <c r="K114" i="2"/>
  <c r="I114" i="2"/>
  <c r="H114" i="2"/>
  <c r="G114" i="2"/>
  <c r="Q113" i="2"/>
  <c r="R113" i="2" s="1"/>
  <c r="P113" i="2"/>
  <c r="O113" i="2"/>
  <c r="M113" i="2"/>
  <c r="N113" i="2" s="1"/>
  <c r="L113" i="2"/>
  <c r="K113" i="2"/>
  <c r="I113" i="2"/>
  <c r="J113" i="2" s="1"/>
  <c r="H113" i="2"/>
  <c r="G113" i="2"/>
  <c r="Q112" i="2"/>
  <c r="P112" i="2"/>
  <c r="O112" i="2"/>
  <c r="M112" i="2"/>
  <c r="N112" i="2" s="1"/>
  <c r="L112" i="2"/>
  <c r="K112" i="2"/>
  <c r="I112" i="2"/>
  <c r="H112" i="2"/>
  <c r="G112" i="2"/>
  <c r="Q111" i="2"/>
  <c r="R111" i="2" s="1"/>
  <c r="P111" i="2"/>
  <c r="O111" i="2"/>
  <c r="M111" i="2"/>
  <c r="L111" i="2"/>
  <c r="K111" i="2"/>
  <c r="I111" i="2"/>
  <c r="J111" i="2" s="1"/>
  <c r="H111" i="2"/>
  <c r="G111" i="2"/>
  <c r="Q110" i="2"/>
  <c r="P110" i="2"/>
  <c r="O110" i="2"/>
  <c r="M110" i="2"/>
  <c r="L110" i="2"/>
  <c r="K110" i="2"/>
  <c r="I110" i="2"/>
  <c r="H110" i="2"/>
  <c r="G110" i="2"/>
  <c r="Q109" i="2"/>
  <c r="R109" i="2" s="1"/>
  <c r="P109" i="2"/>
  <c r="O109" i="2"/>
  <c r="M109" i="2"/>
  <c r="N109" i="2" s="1"/>
  <c r="L109" i="2"/>
  <c r="K109" i="2"/>
  <c r="I109" i="2"/>
  <c r="J109" i="2" s="1"/>
  <c r="H109" i="2"/>
  <c r="G109" i="2"/>
  <c r="Q108" i="2"/>
  <c r="P108" i="2"/>
  <c r="O108" i="2"/>
  <c r="M108" i="2"/>
  <c r="N108" i="2" s="1"/>
  <c r="L108" i="2"/>
  <c r="K108" i="2"/>
  <c r="I108" i="2"/>
  <c r="H108" i="2"/>
  <c r="G108" i="2"/>
  <c r="Q107" i="2"/>
  <c r="R107" i="2" s="1"/>
  <c r="P107" i="2"/>
  <c r="O107" i="2"/>
  <c r="M107" i="2"/>
  <c r="L107" i="2"/>
  <c r="K107" i="2"/>
  <c r="I107" i="2"/>
  <c r="J107" i="2" s="1"/>
  <c r="H107" i="2"/>
  <c r="G107" i="2"/>
  <c r="Q106" i="2"/>
  <c r="P106" i="2"/>
  <c r="O106" i="2"/>
  <c r="M106" i="2"/>
  <c r="L106" i="2"/>
  <c r="K106" i="2"/>
  <c r="I106" i="2"/>
  <c r="H106" i="2"/>
  <c r="G106" i="2"/>
  <c r="Q105" i="2"/>
  <c r="R105" i="2" s="1"/>
  <c r="P105" i="2"/>
  <c r="O105" i="2"/>
  <c r="M105" i="2"/>
  <c r="N105" i="2" s="1"/>
  <c r="L105" i="2"/>
  <c r="K105" i="2"/>
  <c r="I105" i="2"/>
  <c r="J105" i="2" s="1"/>
  <c r="H105" i="2"/>
  <c r="G105" i="2"/>
  <c r="Q104" i="2"/>
  <c r="P104" i="2"/>
  <c r="O104" i="2"/>
  <c r="M104" i="2"/>
  <c r="N104" i="2" s="1"/>
  <c r="L104" i="2"/>
  <c r="K104" i="2"/>
  <c r="I104" i="2"/>
  <c r="H104" i="2"/>
  <c r="G104" i="2"/>
  <c r="Q103" i="2"/>
  <c r="R103" i="2" s="1"/>
  <c r="P103" i="2"/>
  <c r="O103" i="2"/>
  <c r="M103" i="2"/>
  <c r="L103" i="2"/>
  <c r="K103" i="2"/>
  <c r="I103" i="2"/>
  <c r="J103" i="2" s="1"/>
  <c r="H103" i="2"/>
  <c r="G103" i="2"/>
  <c r="Q102" i="2"/>
  <c r="P102" i="2"/>
  <c r="O102" i="2"/>
  <c r="M102" i="2"/>
  <c r="L102" i="2"/>
  <c r="K102" i="2"/>
  <c r="I102" i="2"/>
  <c r="H102" i="2"/>
  <c r="G102" i="2"/>
  <c r="Q101" i="2"/>
  <c r="R101" i="2" s="1"/>
  <c r="P101" i="2"/>
  <c r="O101" i="2"/>
  <c r="M101" i="2"/>
  <c r="N101" i="2" s="1"/>
  <c r="L101" i="2"/>
  <c r="K101" i="2"/>
  <c r="I101" i="2"/>
  <c r="J101" i="2" s="1"/>
  <c r="H101" i="2"/>
  <c r="G101" i="2"/>
  <c r="Q100" i="2"/>
  <c r="P100" i="2"/>
  <c r="O100" i="2"/>
  <c r="M100" i="2"/>
  <c r="N100" i="2" s="1"/>
  <c r="L100" i="2"/>
  <c r="K100" i="2"/>
  <c r="I100" i="2"/>
  <c r="H100" i="2"/>
  <c r="G100" i="2"/>
  <c r="Q99" i="2"/>
  <c r="R99" i="2" s="1"/>
  <c r="P99" i="2"/>
  <c r="O99" i="2"/>
  <c r="M99" i="2"/>
  <c r="L99" i="2"/>
  <c r="K99" i="2"/>
  <c r="I99" i="2"/>
  <c r="J99" i="2" s="1"/>
  <c r="H99" i="2"/>
  <c r="G99" i="2"/>
  <c r="Q98" i="2"/>
  <c r="P98" i="2"/>
  <c r="O98" i="2"/>
  <c r="M98" i="2"/>
  <c r="L98" i="2"/>
  <c r="K98" i="2"/>
  <c r="I98" i="2"/>
  <c r="H98" i="2"/>
  <c r="G98" i="2"/>
  <c r="Q97" i="2"/>
  <c r="P97" i="2"/>
  <c r="O97" i="2"/>
  <c r="M97" i="2"/>
  <c r="L97" i="2"/>
  <c r="K97" i="2"/>
  <c r="I97" i="2"/>
  <c r="H97" i="2"/>
  <c r="G97" i="2"/>
  <c r="Q96" i="2"/>
  <c r="P96" i="2"/>
  <c r="O96" i="2"/>
  <c r="M96" i="2"/>
  <c r="N96" i="2" s="1"/>
  <c r="L96" i="2"/>
  <c r="K96" i="2"/>
  <c r="I96" i="2"/>
  <c r="H96" i="2"/>
  <c r="G96" i="2"/>
  <c r="Q95" i="2"/>
  <c r="R95" i="2" s="1"/>
  <c r="P95" i="2"/>
  <c r="O95" i="2"/>
  <c r="M95" i="2"/>
  <c r="L95" i="2"/>
  <c r="K95" i="2"/>
  <c r="I95" i="2"/>
  <c r="J95" i="2" s="1"/>
  <c r="H95" i="2"/>
  <c r="G95" i="2"/>
  <c r="Q94" i="2"/>
  <c r="P94" i="2"/>
  <c r="O94" i="2"/>
  <c r="M94" i="2"/>
  <c r="L94" i="2"/>
  <c r="K94" i="2"/>
  <c r="I94" i="2"/>
  <c r="H94" i="2"/>
  <c r="G94" i="2"/>
  <c r="Q93" i="2"/>
  <c r="R93" i="2" s="1"/>
  <c r="P93" i="2"/>
  <c r="O93" i="2"/>
  <c r="M93" i="2"/>
  <c r="N93" i="2" s="1"/>
  <c r="L93" i="2"/>
  <c r="K93" i="2"/>
  <c r="I93" i="2"/>
  <c r="J93" i="2" s="1"/>
  <c r="H93" i="2"/>
  <c r="G93" i="2"/>
  <c r="Q92" i="2"/>
  <c r="P92" i="2"/>
  <c r="O92" i="2"/>
  <c r="M92" i="2"/>
  <c r="N92" i="2" s="1"/>
  <c r="L92" i="2"/>
  <c r="K92" i="2"/>
  <c r="I92" i="2"/>
  <c r="H92" i="2"/>
  <c r="G92" i="2"/>
  <c r="Q91" i="2"/>
  <c r="R91" i="2" s="1"/>
  <c r="P91" i="2"/>
  <c r="O91" i="2"/>
  <c r="M91" i="2"/>
  <c r="L91" i="2"/>
  <c r="K91" i="2"/>
  <c r="I91" i="2"/>
  <c r="J91" i="2" s="1"/>
  <c r="H91" i="2"/>
  <c r="G91" i="2"/>
  <c r="Q90" i="2"/>
  <c r="P90" i="2"/>
  <c r="O90" i="2"/>
  <c r="M90" i="2"/>
  <c r="L90" i="2"/>
  <c r="K90" i="2"/>
  <c r="I90" i="2"/>
  <c r="H90" i="2"/>
  <c r="G90" i="2"/>
  <c r="Q89" i="2"/>
  <c r="R89" i="2" s="1"/>
  <c r="P89" i="2"/>
  <c r="O89" i="2"/>
  <c r="M89" i="2"/>
  <c r="N89" i="2" s="1"/>
  <c r="L89" i="2"/>
  <c r="K89" i="2"/>
  <c r="I89" i="2"/>
  <c r="J89" i="2" s="1"/>
  <c r="H89" i="2"/>
  <c r="G89" i="2"/>
  <c r="Q88" i="2"/>
  <c r="P88" i="2"/>
  <c r="O88" i="2"/>
  <c r="M88" i="2"/>
  <c r="N88" i="2" s="1"/>
  <c r="L88" i="2"/>
  <c r="K88" i="2"/>
  <c r="I88" i="2"/>
  <c r="H88" i="2"/>
  <c r="G88" i="2"/>
  <c r="Q87" i="2"/>
  <c r="R87" i="2" s="1"/>
  <c r="P87" i="2"/>
  <c r="O87" i="2"/>
  <c r="M87" i="2"/>
  <c r="L87" i="2"/>
  <c r="K87" i="2"/>
  <c r="I87" i="2"/>
  <c r="J87" i="2" s="1"/>
  <c r="H87" i="2"/>
  <c r="G87" i="2"/>
  <c r="Q86" i="2"/>
  <c r="P86" i="2"/>
  <c r="O86" i="2"/>
  <c r="M86" i="2"/>
  <c r="L86" i="2"/>
  <c r="K86" i="2"/>
  <c r="I86" i="2"/>
  <c r="H86" i="2"/>
  <c r="G86" i="2"/>
  <c r="Q85" i="2"/>
  <c r="R85" i="2" s="1"/>
  <c r="P85" i="2"/>
  <c r="O85" i="2"/>
  <c r="M85" i="2"/>
  <c r="N85" i="2" s="1"/>
  <c r="L85" i="2"/>
  <c r="K85" i="2"/>
  <c r="I85" i="2"/>
  <c r="J85" i="2" s="1"/>
  <c r="H85" i="2"/>
  <c r="G85" i="2"/>
  <c r="Q84" i="2"/>
  <c r="P84" i="2"/>
  <c r="O84" i="2"/>
  <c r="M84" i="2"/>
  <c r="N84" i="2" s="1"/>
  <c r="L84" i="2"/>
  <c r="K84" i="2"/>
  <c r="I84" i="2"/>
  <c r="H84" i="2"/>
  <c r="G84" i="2"/>
  <c r="Q83" i="2"/>
  <c r="R83" i="2" s="1"/>
  <c r="P83" i="2"/>
  <c r="O83" i="2"/>
  <c r="M83" i="2"/>
  <c r="L83" i="2"/>
  <c r="K83" i="2"/>
  <c r="I83" i="2"/>
  <c r="J83" i="2" s="1"/>
  <c r="H83" i="2"/>
  <c r="G83" i="2"/>
  <c r="Q82" i="2"/>
  <c r="P82" i="2"/>
  <c r="O82" i="2"/>
  <c r="M82" i="2"/>
  <c r="L82" i="2"/>
  <c r="K82" i="2"/>
  <c r="I82" i="2"/>
  <c r="H82" i="2"/>
  <c r="G82" i="2"/>
  <c r="Q81" i="2"/>
  <c r="R81" i="2" s="1"/>
  <c r="P81" i="2"/>
  <c r="O81" i="2"/>
  <c r="M81" i="2"/>
  <c r="N81" i="2" s="1"/>
  <c r="L81" i="2"/>
  <c r="K81" i="2"/>
  <c r="I81" i="2"/>
  <c r="J81" i="2" s="1"/>
  <c r="H81" i="2"/>
  <c r="G81" i="2"/>
  <c r="Q80" i="2"/>
  <c r="P80" i="2"/>
  <c r="O80" i="2"/>
  <c r="M80" i="2"/>
  <c r="N80" i="2" s="1"/>
  <c r="L80" i="2"/>
  <c r="K80" i="2"/>
  <c r="I80" i="2"/>
  <c r="H80" i="2"/>
  <c r="G80" i="2"/>
  <c r="Q79" i="2"/>
  <c r="R79" i="2" s="1"/>
  <c r="P79" i="2"/>
  <c r="O79" i="2"/>
  <c r="M79" i="2"/>
  <c r="L79" i="2"/>
  <c r="K79" i="2"/>
  <c r="I79" i="2"/>
  <c r="J79" i="2" s="1"/>
  <c r="H79" i="2"/>
  <c r="G79" i="2"/>
  <c r="Q78" i="2"/>
  <c r="P78" i="2"/>
  <c r="O78" i="2"/>
  <c r="M78" i="2"/>
  <c r="L78" i="2"/>
  <c r="K78" i="2"/>
  <c r="I78" i="2"/>
  <c r="H78" i="2"/>
  <c r="G78" i="2"/>
  <c r="Q77" i="2"/>
  <c r="R77" i="2" s="1"/>
  <c r="P77" i="2"/>
  <c r="O77" i="2"/>
  <c r="M77" i="2"/>
  <c r="N77" i="2" s="1"/>
  <c r="L77" i="2"/>
  <c r="K77" i="2"/>
  <c r="I77" i="2"/>
  <c r="J77" i="2" s="1"/>
  <c r="H77" i="2"/>
  <c r="G77" i="2"/>
  <c r="Q76" i="2"/>
  <c r="P76" i="2"/>
  <c r="O76" i="2"/>
  <c r="M76" i="2"/>
  <c r="N76" i="2" s="1"/>
  <c r="L76" i="2"/>
  <c r="K76" i="2"/>
  <c r="I76" i="2"/>
  <c r="H76" i="2"/>
  <c r="G76" i="2"/>
  <c r="Q75" i="2"/>
  <c r="R75" i="2" s="1"/>
  <c r="P75" i="2"/>
  <c r="O75" i="2"/>
  <c r="M75" i="2"/>
  <c r="L75" i="2"/>
  <c r="K75" i="2"/>
  <c r="I75" i="2"/>
  <c r="J75" i="2" s="1"/>
  <c r="H75" i="2"/>
  <c r="G75" i="2"/>
  <c r="Q74" i="2"/>
  <c r="P74" i="2"/>
  <c r="O74" i="2"/>
  <c r="M74" i="2"/>
  <c r="L74" i="2"/>
  <c r="K74" i="2"/>
  <c r="I74" i="2"/>
  <c r="H74" i="2"/>
  <c r="G74" i="2"/>
  <c r="Q73" i="2"/>
  <c r="R73" i="2" s="1"/>
  <c r="P73" i="2"/>
  <c r="O73" i="2"/>
  <c r="M73" i="2"/>
  <c r="N73" i="2" s="1"/>
  <c r="L73" i="2"/>
  <c r="K73" i="2"/>
  <c r="I73" i="2"/>
  <c r="J73" i="2" s="1"/>
  <c r="H73" i="2"/>
  <c r="G73" i="2"/>
  <c r="Q72" i="2"/>
  <c r="P72" i="2"/>
  <c r="O72" i="2"/>
  <c r="M72" i="2"/>
  <c r="N72" i="2" s="1"/>
  <c r="L72" i="2"/>
  <c r="K72" i="2"/>
  <c r="I72" i="2"/>
  <c r="H72" i="2"/>
  <c r="G72" i="2"/>
  <c r="Q71" i="2"/>
  <c r="R71" i="2" s="1"/>
  <c r="P71" i="2"/>
  <c r="O71" i="2"/>
  <c r="M71" i="2"/>
  <c r="L71" i="2"/>
  <c r="K71" i="2"/>
  <c r="I71" i="2"/>
  <c r="J71" i="2" s="1"/>
  <c r="H71" i="2"/>
  <c r="G71" i="2"/>
  <c r="Q70" i="2"/>
  <c r="P70" i="2"/>
  <c r="O70" i="2"/>
  <c r="M70" i="2"/>
  <c r="L70" i="2"/>
  <c r="K70" i="2"/>
  <c r="I70" i="2"/>
  <c r="H70" i="2"/>
  <c r="G70" i="2"/>
  <c r="Q69" i="2"/>
  <c r="R69" i="2" s="1"/>
  <c r="P69" i="2"/>
  <c r="O69" i="2"/>
  <c r="M69" i="2"/>
  <c r="N69" i="2" s="1"/>
  <c r="L69" i="2"/>
  <c r="K69" i="2"/>
  <c r="I69" i="2"/>
  <c r="J69" i="2" s="1"/>
  <c r="H69" i="2"/>
  <c r="G69" i="2"/>
  <c r="Q68" i="2"/>
  <c r="P68" i="2"/>
  <c r="O68" i="2"/>
  <c r="M68" i="2"/>
  <c r="N68" i="2" s="1"/>
  <c r="L68" i="2"/>
  <c r="K68" i="2"/>
  <c r="I68" i="2"/>
  <c r="H68" i="2"/>
  <c r="G68" i="2"/>
  <c r="Q67" i="2"/>
  <c r="R67" i="2" s="1"/>
  <c r="P67" i="2"/>
  <c r="O67" i="2"/>
  <c r="M67" i="2"/>
  <c r="L67" i="2"/>
  <c r="K67" i="2"/>
  <c r="I67" i="2"/>
  <c r="J67" i="2" s="1"/>
  <c r="H67" i="2"/>
  <c r="G67" i="2"/>
  <c r="Q66" i="2"/>
  <c r="P66" i="2"/>
  <c r="O66" i="2"/>
  <c r="M66" i="2"/>
  <c r="L66" i="2"/>
  <c r="K66" i="2"/>
  <c r="I66" i="2"/>
  <c r="H66" i="2"/>
  <c r="G66" i="2"/>
  <c r="Q65" i="2"/>
  <c r="R65" i="2" s="1"/>
  <c r="P65" i="2"/>
  <c r="O65" i="2"/>
  <c r="M65" i="2"/>
  <c r="N65" i="2" s="1"/>
  <c r="L65" i="2"/>
  <c r="K65" i="2"/>
  <c r="I65" i="2"/>
  <c r="J65" i="2" s="1"/>
  <c r="H65" i="2"/>
  <c r="G65" i="2"/>
  <c r="Q64" i="2"/>
  <c r="P64" i="2"/>
  <c r="O64" i="2"/>
  <c r="M64" i="2"/>
  <c r="N64" i="2" s="1"/>
  <c r="L64" i="2"/>
  <c r="K64" i="2"/>
  <c r="I64" i="2"/>
  <c r="H64" i="2"/>
  <c r="G64" i="2"/>
  <c r="Q63" i="2"/>
  <c r="R63" i="2" s="1"/>
  <c r="P63" i="2"/>
  <c r="O63" i="2"/>
  <c r="M63" i="2"/>
  <c r="L63" i="2"/>
  <c r="K63" i="2"/>
  <c r="I63" i="2"/>
  <c r="J63" i="2" s="1"/>
  <c r="H63" i="2"/>
  <c r="G63" i="2"/>
  <c r="Q62" i="2"/>
  <c r="P62" i="2"/>
  <c r="O62" i="2"/>
  <c r="M62" i="2"/>
  <c r="L62" i="2"/>
  <c r="K62" i="2"/>
  <c r="I62" i="2"/>
  <c r="H62" i="2"/>
  <c r="G62" i="2"/>
  <c r="Q61" i="2"/>
  <c r="R61" i="2" s="1"/>
  <c r="P61" i="2"/>
  <c r="O61" i="2"/>
  <c r="M61" i="2"/>
  <c r="N61" i="2" s="1"/>
  <c r="L61" i="2"/>
  <c r="K61" i="2"/>
  <c r="I61" i="2"/>
  <c r="J61" i="2" s="1"/>
  <c r="H61" i="2"/>
  <c r="G61" i="2"/>
  <c r="Q60" i="2"/>
  <c r="P60" i="2"/>
  <c r="O60" i="2"/>
  <c r="M60" i="2"/>
  <c r="N60" i="2" s="1"/>
  <c r="L60" i="2"/>
  <c r="K60" i="2"/>
  <c r="I60" i="2"/>
  <c r="H60" i="2"/>
  <c r="G60" i="2"/>
  <c r="Q59" i="2"/>
  <c r="R59" i="2" s="1"/>
  <c r="P59" i="2"/>
  <c r="O59" i="2"/>
  <c r="M59" i="2"/>
  <c r="L59" i="2"/>
  <c r="K59" i="2"/>
  <c r="I59" i="2"/>
  <c r="J59" i="2" s="1"/>
  <c r="H59" i="2"/>
  <c r="G59" i="2"/>
  <c r="Q58" i="2"/>
  <c r="P58" i="2"/>
  <c r="O58" i="2"/>
  <c r="M58" i="2"/>
  <c r="L58" i="2"/>
  <c r="K58" i="2"/>
  <c r="I58" i="2"/>
  <c r="H58" i="2"/>
  <c r="G58" i="2"/>
  <c r="Q57" i="2"/>
  <c r="R57" i="2" s="1"/>
  <c r="P57" i="2"/>
  <c r="O57" i="2"/>
  <c r="M57" i="2"/>
  <c r="N57" i="2" s="1"/>
  <c r="L57" i="2"/>
  <c r="K57" i="2"/>
  <c r="I57" i="2"/>
  <c r="J57" i="2" s="1"/>
  <c r="H57" i="2"/>
  <c r="G57" i="2"/>
  <c r="Q56" i="2"/>
  <c r="P56" i="2"/>
  <c r="O56" i="2"/>
  <c r="M56" i="2"/>
  <c r="N56" i="2" s="1"/>
  <c r="L56" i="2"/>
  <c r="K56" i="2"/>
  <c r="I56" i="2"/>
  <c r="H56" i="2"/>
  <c r="G56" i="2"/>
  <c r="Q55" i="2"/>
  <c r="R55" i="2" s="1"/>
  <c r="P55" i="2"/>
  <c r="O55" i="2"/>
  <c r="M55" i="2"/>
  <c r="L55" i="2"/>
  <c r="K55" i="2"/>
  <c r="I55" i="2"/>
  <c r="J55" i="2" s="1"/>
  <c r="H55" i="2"/>
  <c r="G55" i="2"/>
  <c r="Q54" i="2"/>
  <c r="P54" i="2"/>
  <c r="O54" i="2"/>
  <c r="M54" i="2"/>
  <c r="L54" i="2"/>
  <c r="K54" i="2"/>
  <c r="I54" i="2"/>
  <c r="H54" i="2"/>
  <c r="G54" i="2"/>
  <c r="Q53" i="2"/>
  <c r="R53" i="2" s="1"/>
  <c r="P53" i="2"/>
  <c r="O53" i="2"/>
  <c r="M53" i="2"/>
  <c r="N53" i="2" s="1"/>
  <c r="L53" i="2"/>
  <c r="K53" i="2"/>
  <c r="I53" i="2"/>
  <c r="J53" i="2" s="1"/>
  <c r="H53" i="2"/>
  <c r="G53" i="2"/>
  <c r="Q52" i="2"/>
  <c r="P52" i="2"/>
  <c r="O52" i="2"/>
  <c r="M52" i="2"/>
  <c r="N52" i="2" s="1"/>
  <c r="L52" i="2"/>
  <c r="K52" i="2"/>
  <c r="I52" i="2"/>
  <c r="H52" i="2"/>
  <c r="G52" i="2"/>
  <c r="Q51" i="2"/>
  <c r="R51" i="2" s="1"/>
  <c r="P51" i="2"/>
  <c r="O51" i="2"/>
  <c r="M51" i="2"/>
  <c r="L51" i="2"/>
  <c r="K51" i="2"/>
  <c r="I51" i="2"/>
  <c r="J51" i="2" s="1"/>
  <c r="H51" i="2"/>
  <c r="G51" i="2"/>
  <c r="Q50" i="2"/>
  <c r="P50" i="2"/>
  <c r="O50" i="2"/>
  <c r="M50" i="2"/>
  <c r="L50" i="2"/>
  <c r="K50" i="2"/>
  <c r="I50" i="2"/>
  <c r="H50" i="2"/>
  <c r="G50" i="2"/>
  <c r="Q49" i="2"/>
  <c r="R49" i="2" s="1"/>
  <c r="P49" i="2"/>
  <c r="O49" i="2"/>
  <c r="M49" i="2"/>
  <c r="N49" i="2" s="1"/>
  <c r="L49" i="2"/>
  <c r="K49" i="2"/>
  <c r="I49" i="2"/>
  <c r="J49" i="2" s="1"/>
  <c r="H49" i="2"/>
  <c r="G49" i="2"/>
  <c r="Q48" i="2"/>
  <c r="P48" i="2"/>
  <c r="O48" i="2"/>
  <c r="M48" i="2"/>
  <c r="N48" i="2" s="1"/>
  <c r="L48" i="2"/>
  <c r="K48" i="2"/>
  <c r="I48" i="2"/>
  <c r="H48" i="2"/>
  <c r="G48" i="2"/>
  <c r="Q47" i="2"/>
  <c r="R47" i="2" s="1"/>
  <c r="P47" i="2"/>
  <c r="O47" i="2"/>
  <c r="M47" i="2"/>
  <c r="L47" i="2"/>
  <c r="K47" i="2"/>
  <c r="I47" i="2"/>
  <c r="J47" i="2" s="1"/>
  <c r="H47" i="2"/>
  <c r="G47" i="2"/>
  <c r="Q46" i="2"/>
  <c r="P46" i="2"/>
  <c r="O46" i="2"/>
  <c r="M46" i="2"/>
  <c r="L46" i="2"/>
  <c r="K46" i="2"/>
  <c r="I46" i="2"/>
  <c r="H46" i="2"/>
  <c r="G46" i="2"/>
  <c r="Q45" i="2"/>
  <c r="R45" i="2" s="1"/>
  <c r="P45" i="2"/>
  <c r="O45" i="2"/>
  <c r="M45" i="2"/>
  <c r="N45" i="2" s="1"/>
  <c r="L45" i="2"/>
  <c r="K45" i="2"/>
  <c r="I45" i="2"/>
  <c r="J45" i="2" s="1"/>
  <c r="H45" i="2"/>
  <c r="G45" i="2"/>
  <c r="Q44" i="2"/>
  <c r="P44" i="2"/>
  <c r="O44" i="2"/>
  <c r="M44" i="2"/>
  <c r="N44" i="2" s="1"/>
  <c r="L44" i="2"/>
  <c r="K44" i="2"/>
  <c r="I44" i="2"/>
  <c r="H44" i="2"/>
  <c r="G44" i="2"/>
  <c r="Q43" i="2"/>
  <c r="R43" i="2" s="1"/>
  <c r="P43" i="2"/>
  <c r="O43" i="2"/>
  <c r="M43" i="2"/>
  <c r="L43" i="2"/>
  <c r="K43" i="2"/>
  <c r="I43" i="2"/>
  <c r="J43" i="2" s="1"/>
  <c r="H43" i="2"/>
  <c r="G43" i="2"/>
  <c r="Q42" i="2"/>
  <c r="P42" i="2"/>
  <c r="O42" i="2"/>
  <c r="M42" i="2"/>
  <c r="L42" i="2"/>
  <c r="K42" i="2"/>
  <c r="I42" i="2"/>
  <c r="H42" i="2"/>
  <c r="G42" i="2"/>
  <c r="Q41" i="2"/>
  <c r="R41" i="2" s="1"/>
  <c r="P41" i="2"/>
  <c r="O41" i="2"/>
  <c r="M41" i="2"/>
  <c r="N41" i="2" s="1"/>
  <c r="L41" i="2"/>
  <c r="K41" i="2"/>
  <c r="I41" i="2"/>
  <c r="J41" i="2" s="1"/>
  <c r="H41" i="2"/>
  <c r="G41" i="2"/>
  <c r="Q40" i="2"/>
  <c r="P40" i="2"/>
  <c r="O40" i="2"/>
  <c r="M40" i="2"/>
  <c r="N40" i="2" s="1"/>
  <c r="L40" i="2"/>
  <c r="K40" i="2"/>
  <c r="I40" i="2"/>
  <c r="H40" i="2"/>
  <c r="G40" i="2"/>
  <c r="Q39" i="2"/>
  <c r="R39" i="2" s="1"/>
  <c r="P39" i="2"/>
  <c r="O39" i="2"/>
  <c r="M39" i="2"/>
  <c r="L39" i="2"/>
  <c r="K39" i="2"/>
  <c r="I39" i="2"/>
  <c r="J39" i="2" s="1"/>
  <c r="H39" i="2"/>
  <c r="G39" i="2"/>
  <c r="Q38" i="2"/>
  <c r="P38" i="2"/>
  <c r="O38" i="2"/>
  <c r="M38" i="2"/>
  <c r="L38" i="2"/>
  <c r="K38" i="2"/>
  <c r="I38" i="2"/>
  <c r="H38" i="2"/>
  <c r="G38" i="2"/>
  <c r="Q37" i="2"/>
  <c r="R37" i="2" s="1"/>
  <c r="P37" i="2"/>
  <c r="O37" i="2"/>
  <c r="M37" i="2"/>
  <c r="N37" i="2" s="1"/>
  <c r="L37" i="2"/>
  <c r="K37" i="2"/>
  <c r="I37" i="2"/>
  <c r="J37" i="2" s="1"/>
  <c r="H37" i="2"/>
  <c r="G37" i="2"/>
  <c r="Q36" i="2"/>
  <c r="P36" i="2"/>
  <c r="O36" i="2"/>
  <c r="M36" i="2"/>
  <c r="N36" i="2" s="1"/>
  <c r="L36" i="2"/>
  <c r="K36" i="2"/>
  <c r="I36" i="2"/>
  <c r="H36" i="2"/>
  <c r="G36" i="2"/>
  <c r="Q35" i="2"/>
  <c r="R35" i="2" s="1"/>
  <c r="P35" i="2"/>
  <c r="O35" i="2"/>
  <c r="M35" i="2"/>
  <c r="L35" i="2"/>
  <c r="K35" i="2"/>
  <c r="I35" i="2"/>
  <c r="J35" i="2" s="1"/>
  <c r="H35" i="2"/>
  <c r="G35" i="2"/>
  <c r="Q34" i="2"/>
  <c r="P34" i="2"/>
  <c r="O34" i="2"/>
  <c r="M34" i="2"/>
  <c r="L34" i="2"/>
  <c r="K34" i="2"/>
  <c r="I34" i="2"/>
  <c r="H34" i="2"/>
  <c r="G34" i="2"/>
  <c r="Q33" i="2"/>
  <c r="R33" i="2" s="1"/>
  <c r="P33" i="2"/>
  <c r="O33" i="2"/>
  <c r="M33" i="2"/>
  <c r="N33" i="2" s="1"/>
  <c r="L33" i="2"/>
  <c r="K33" i="2"/>
  <c r="I33" i="2"/>
  <c r="J33" i="2" s="1"/>
  <c r="H33" i="2"/>
  <c r="G33" i="2"/>
  <c r="Q32" i="2"/>
  <c r="P32" i="2"/>
  <c r="O32" i="2"/>
  <c r="M32" i="2"/>
  <c r="N32" i="2" s="1"/>
  <c r="L32" i="2"/>
  <c r="K32" i="2"/>
  <c r="I32" i="2"/>
  <c r="H32" i="2"/>
  <c r="G32" i="2"/>
  <c r="Q31" i="2"/>
  <c r="P31" i="2"/>
  <c r="O31" i="2"/>
  <c r="M31" i="2"/>
  <c r="L31" i="2"/>
  <c r="K31" i="2"/>
  <c r="I31" i="2"/>
  <c r="J31" i="2" s="1"/>
  <c r="H31" i="2"/>
  <c r="G31" i="2"/>
  <c r="Q30" i="2"/>
  <c r="R30" i="2" s="1"/>
  <c r="P30" i="2"/>
  <c r="O30" i="2"/>
  <c r="M30" i="2"/>
  <c r="N30" i="2" s="1"/>
  <c r="L30" i="2"/>
  <c r="K30" i="2"/>
  <c r="I30" i="2"/>
  <c r="J30" i="2" s="1"/>
  <c r="H30" i="2"/>
  <c r="G30" i="2"/>
  <c r="Q29" i="2"/>
  <c r="R29" i="2" s="1"/>
  <c r="P29" i="2"/>
  <c r="O29" i="2"/>
  <c r="M29" i="2"/>
  <c r="L29" i="2"/>
  <c r="K29" i="2"/>
  <c r="I29" i="2"/>
  <c r="H29" i="2"/>
  <c r="G29" i="2"/>
  <c r="Q28" i="2"/>
  <c r="R28" i="2" s="1"/>
  <c r="P28" i="2"/>
  <c r="O28" i="2"/>
  <c r="M28" i="2"/>
  <c r="N28" i="2" s="1"/>
  <c r="L28" i="2"/>
  <c r="K28" i="2"/>
  <c r="I28" i="2"/>
  <c r="H28" i="2"/>
  <c r="G28" i="2"/>
  <c r="Q27" i="2"/>
  <c r="P27" i="2"/>
  <c r="O27" i="2"/>
  <c r="M27" i="2"/>
  <c r="L27" i="2"/>
  <c r="K27" i="2"/>
  <c r="I27" i="2"/>
  <c r="H27" i="2"/>
  <c r="G27" i="2"/>
  <c r="Q26" i="2"/>
  <c r="R26" i="2" s="1"/>
  <c r="P26" i="2"/>
  <c r="O26" i="2"/>
  <c r="M26" i="2"/>
  <c r="N26" i="2" s="1"/>
  <c r="L26" i="2"/>
  <c r="K26" i="2"/>
  <c r="I26" i="2"/>
  <c r="J26" i="2" s="1"/>
  <c r="H26" i="2"/>
  <c r="G26" i="2"/>
  <c r="Q25" i="2"/>
  <c r="R25" i="2" s="1"/>
  <c r="P25" i="2"/>
  <c r="O25" i="2"/>
  <c r="M25" i="2"/>
  <c r="L25" i="2"/>
  <c r="K25" i="2"/>
  <c r="I25" i="2"/>
  <c r="H25" i="2"/>
  <c r="G25" i="2"/>
  <c r="Q24" i="2"/>
  <c r="R24" i="2" s="1"/>
  <c r="P24" i="2"/>
  <c r="O24" i="2"/>
  <c r="M24" i="2"/>
  <c r="N24" i="2" s="1"/>
  <c r="L24" i="2"/>
  <c r="K24" i="2"/>
  <c r="I24" i="2"/>
  <c r="H24" i="2"/>
  <c r="G24" i="2"/>
  <c r="Q23" i="2"/>
  <c r="R23" i="2" s="1"/>
  <c r="P23" i="2"/>
  <c r="O23" i="2"/>
  <c r="M23" i="2"/>
  <c r="L23" i="2"/>
  <c r="K23" i="2"/>
  <c r="I23" i="2"/>
  <c r="J23" i="2" s="1"/>
  <c r="H23" i="2"/>
  <c r="G23" i="2"/>
  <c r="Q22" i="2"/>
  <c r="R22" i="2" s="1"/>
  <c r="P22" i="2"/>
  <c r="O22" i="2"/>
  <c r="M22" i="2"/>
  <c r="N22" i="2" s="1"/>
  <c r="L22" i="2"/>
  <c r="K22" i="2"/>
  <c r="I22" i="2"/>
  <c r="J22" i="2" s="1"/>
  <c r="H22" i="2"/>
  <c r="G22" i="2"/>
  <c r="Q21" i="2"/>
  <c r="R21" i="2" s="1"/>
  <c r="P21" i="2"/>
  <c r="O21" i="2"/>
  <c r="M21" i="2"/>
  <c r="L21" i="2"/>
  <c r="K21" i="2"/>
  <c r="I21" i="2"/>
  <c r="H21" i="2"/>
  <c r="G21" i="2"/>
  <c r="Q20" i="2"/>
  <c r="R20" i="2" s="1"/>
  <c r="P20" i="2"/>
  <c r="O20" i="2"/>
  <c r="M20" i="2"/>
  <c r="N20" i="2" s="1"/>
  <c r="L20" i="2"/>
  <c r="K20" i="2"/>
  <c r="I20" i="2"/>
  <c r="H20" i="2"/>
  <c r="G20" i="2"/>
  <c r="Q19" i="2"/>
  <c r="R19" i="2" s="1"/>
  <c r="P19" i="2"/>
  <c r="O19" i="2"/>
  <c r="M19" i="2"/>
  <c r="L19" i="2"/>
  <c r="K19" i="2"/>
  <c r="I19" i="2"/>
  <c r="J19" i="2" s="1"/>
  <c r="H19" i="2"/>
  <c r="G19" i="2"/>
  <c r="Q18" i="2"/>
  <c r="R18" i="2" s="1"/>
  <c r="P18" i="2"/>
  <c r="O18" i="2"/>
  <c r="M18" i="2"/>
  <c r="N18" i="2" s="1"/>
  <c r="L18" i="2"/>
  <c r="K18" i="2"/>
  <c r="I18" i="2"/>
  <c r="J18" i="2" s="1"/>
  <c r="H18" i="2"/>
  <c r="G18" i="2"/>
  <c r="Q17" i="2"/>
  <c r="R17" i="2" s="1"/>
  <c r="P17" i="2"/>
  <c r="O17" i="2"/>
  <c r="M17" i="2"/>
  <c r="L17" i="2"/>
  <c r="K17" i="2"/>
  <c r="I17" i="2"/>
  <c r="H17" i="2"/>
  <c r="G17" i="2"/>
  <c r="Q16" i="2"/>
  <c r="R16" i="2" s="1"/>
  <c r="P16" i="2"/>
  <c r="O16" i="2"/>
  <c r="M16" i="2"/>
  <c r="N16" i="2" s="1"/>
  <c r="L16" i="2"/>
  <c r="K16" i="2"/>
  <c r="I16" i="2"/>
  <c r="H16" i="2"/>
  <c r="G16" i="2"/>
  <c r="Q15" i="2"/>
  <c r="R15" i="2" s="1"/>
  <c r="P15" i="2"/>
  <c r="O15" i="2"/>
  <c r="M15" i="2"/>
  <c r="L15" i="2"/>
  <c r="K15" i="2"/>
  <c r="I15" i="2"/>
  <c r="J15" i="2" s="1"/>
  <c r="H15" i="2"/>
  <c r="G15" i="2"/>
  <c r="Q14" i="2"/>
  <c r="R14" i="2" s="1"/>
  <c r="P14" i="2"/>
  <c r="O14" i="2"/>
  <c r="M14" i="2"/>
  <c r="N14" i="2" s="1"/>
  <c r="L14" i="2"/>
  <c r="K14" i="2"/>
  <c r="I14" i="2"/>
  <c r="J14" i="2" s="1"/>
  <c r="H14" i="2"/>
  <c r="G14" i="2"/>
  <c r="Q13" i="2"/>
  <c r="R13" i="2" s="1"/>
  <c r="P13" i="2"/>
  <c r="O13" i="2"/>
  <c r="M13" i="2"/>
  <c r="L13" i="2"/>
  <c r="K13" i="2"/>
  <c r="I13" i="2"/>
  <c r="H13" i="2"/>
  <c r="G13" i="2"/>
  <c r="Q12" i="2"/>
  <c r="R12" i="2" s="1"/>
  <c r="P12" i="2"/>
  <c r="O12" i="2"/>
  <c r="M12" i="2"/>
  <c r="N12" i="2" s="1"/>
  <c r="L12" i="2"/>
  <c r="K12" i="2"/>
  <c r="I12" i="2"/>
  <c r="H12" i="2"/>
  <c r="G12" i="2"/>
  <c r="Q11" i="2"/>
  <c r="R11" i="2" s="1"/>
  <c r="P11" i="2"/>
  <c r="O11" i="2"/>
  <c r="M11" i="2"/>
  <c r="L11" i="2"/>
  <c r="K11" i="2"/>
  <c r="J11" i="2"/>
  <c r="G11" i="2"/>
  <c r="Q10" i="2"/>
  <c r="R10" i="2" s="1"/>
  <c r="P10" i="2"/>
  <c r="O10" i="2"/>
  <c r="M10" i="2"/>
  <c r="N10" i="2" s="1"/>
  <c r="L10" i="2"/>
  <c r="K10" i="2"/>
  <c r="I10" i="2"/>
  <c r="J10" i="2" s="1"/>
  <c r="H10" i="2"/>
  <c r="G10" i="2"/>
  <c r="Q9" i="2"/>
  <c r="R9" i="2" s="1"/>
  <c r="P9" i="2"/>
  <c r="O9" i="2"/>
  <c r="M9" i="2"/>
  <c r="L9" i="2"/>
  <c r="K9" i="2"/>
  <c r="I9" i="2"/>
  <c r="H9" i="2"/>
  <c r="G9" i="2"/>
  <c r="Q8" i="2"/>
  <c r="R8" i="2" s="1"/>
  <c r="P8" i="2"/>
  <c r="O8" i="2"/>
  <c r="M8" i="2"/>
  <c r="N8" i="2" s="1"/>
  <c r="L8" i="2"/>
  <c r="K8" i="2"/>
  <c r="I8" i="2"/>
  <c r="H8" i="2"/>
  <c r="G8" i="2"/>
  <c r="Q7" i="2"/>
  <c r="R7" i="2" s="1"/>
  <c r="P7" i="2"/>
  <c r="O7" i="2"/>
  <c r="M7" i="2"/>
  <c r="L7" i="2"/>
  <c r="K7" i="2"/>
  <c r="I7" i="2"/>
  <c r="J7" i="2" s="1"/>
  <c r="H7" i="2"/>
  <c r="G7" i="2"/>
  <c r="Q6" i="2"/>
  <c r="R6" i="2" s="1"/>
  <c r="P6" i="2"/>
  <c r="O6" i="2"/>
  <c r="M6" i="2"/>
  <c r="N6" i="2" s="1"/>
  <c r="L6" i="2"/>
  <c r="K6" i="2"/>
  <c r="I6" i="2"/>
  <c r="J6" i="2" s="1"/>
  <c r="H6" i="2"/>
  <c r="G6" i="2"/>
  <c r="Q5" i="2"/>
  <c r="R5" i="2" s="1"/>
  <c r="P5" i="2"/>
  <c r="O5" i="2"/>
  <c r="M5" i="2"/>
  <c r="L5" i="2"/>
  <c r="K5" i="2"/>
  <c r="I5" i="2"/>
  <c r="H5" i="2"/>
  <c r="G5" i="2"/>
  <c r="H456" i="2"/>
  <c r="T208" i="2" l="1"/>
  <c r="T9" i="2"/>
  <c r="BB8" i="4"/>
  <c r="BB6" i="4"/>
  <c r="J190" i="2"/>
  <c r="J226" i="2"/>
  <c r="J262" i="2"/>
  <c r="R288" i="2"/>
  <c r="R300" i="2"/>
  <c r="J450" i="2"/>
  <c r="R466" i="2"/>
  <c r="N481" i="2"/>
  <c r="R526" i="2"/>
  <c r="J27" i="2"/>
  <c r="R97" i="2"/>
  <c r="R137" i="2"/>
  <c r="N204" i="2"/>
  <c r="R325" i="2"/>
  <c r="R417" i="2"/>
  <c r="N466" i="2"/>
  <c r="J481" i="2"/>
  <c r="J174" i="2"/>
  <c r="N97" i="2"/>
  <c r="N137" i="2"/>
  <c r="R190" i="2"/>
  <c r="J204" i="2"/>
  <c r="R226" i="2"/>
  <c r="R250" i="2"/>
  <c r="R262" i="2"/>
  <c r="J288" i="2"/>
  <c r="J300" i="2"/>
  <c r="N325" i="2"/>
  <c r="R378" i="2"/>
  <c r="N417" i="2"/>
  <c r="R450" i="2"/>
  <c r="J466" i="2"/>
  <c r="R204" i="2"/>
  <c r="R27" i="2"/>
  <c r="J97" i="2"/>
  <c r="J137" i="2"/>
  <c r="N190" i="2"/>
  <c r="N226" i="2"/>
  <c r="N250" i="2"/>
  <c r="N262" i="2"/>
  <c r="N378" i="2"/>
  <c r="J417" i="2"/>
  <c r="N450" i="2"/>
  <c r="R481" i="2"/>
  <c r="V208" i="2"/>
  <c r="Z208" i="2" s="1"/>
  <c r="T366" i="2"/>
  <c r="S397" i="2"/>
  <c r="S378" i="2"/>
  <c r="T269" i="2"/>
  <c r="S270" i="2"/>
  <c r="S286" i="2"/>
  <c r="S314" i="2"/>
  <c r="T317" i="2"/>
  <c r="S468" i="2"/>
  <c r="S132" i="2"/>
  <c r="S136" i="2"/>
  <c r="T139" i="2"/>
  <c r="S140" i="2"/>
  <c r="T397" i="2"/>
  <c r="T372" i="2"/>
  <c r="T375" i="2"/>
  <c r="S377" i="2"/>
  <c r="T379" i="2"/>
  <c r="T383" i="2"/>
  <c r="S384" i="2"/>
  <c r="S391" i="2"/>
  <c r="T391" i="2"/>
  <c r="T398" i="2"/>
  <c r="T402" i="2"/>
  <c r="I456" i="2"/>
  <c r="J456" i="2" s="1"/>
  <c r="V456" i="2" s="1"/>
  <c r="S269" i="2"/>
  <c r="T279" i="2"/>
  <c r="S281" i="2"/>
  <c r="S6" i="2"/>
  <c r="S10" i="2"/>
  <c r="S14" i="2"/>
  <c r="T19" i="2"/>
  <c r="S22" i="2"/>
  <c r="S26" i="2"/>
  <c r="U486" i="2"/>
  <c r="AA486" i="2" s="1"/>
  <c r="U510" i="2"/>
  <c r="AA510" i="2" s="1"/>
  <c r="S515" i="2"/>
  <c r="S516" i="2"/>
  <c r="U518" i="2"/>
  <c r="AA518" i="2" s="1"/>
  <c r="S521" i="2"/>
  <c r="S541" i="2"/>
  <c r="S28" i="2"/>
  <c r="T31" i="2"/>
  <c r="S37" i="2"/>
  <c r="T39" i="2"/>
  <c r="S45" i="2"/>
  <c r="T47" i="2"/>
  <c r="S53" i="2"/>
  <c r="T55" i="2"/>
  <c r="S61" i="2"/>
  <c r="T63" i="2"/>
  <c r="S69" i="2"/>
  <c r="T71" i="2"/>
  <c r="S77" i="2"/>
  <c r="T79" i="2"/>
  <c r="S85" i="2"/>
  <c r="T87" i="2"/>
  <c r="S93" i="2"/>
  <c r="T95" i="2"/>
  <c r="S101" i="2"/>
  <c r="T103" i="2"/>
  <c r="S109" i="2"/>
  <c r="T111" i="2"/>
  <c r="S117" i="2"/>
  <c r="T119" i="2"/>
  <c r="T120" i="2"/>
  <c r="S125" i="2"/>
  <c r="T127" i="2"/>
  <c r="T128" i="2"/>
  <c r="S129" i="2"/>
  <c r="S263" i="2"/>
  <c r="S266" i="2"/>
  <c r="U288" i="2"/>
  <c r="AA288" i="2" s="1"/>
  <c r="S370" i="2"/>
  <c r="U372" i="2"/>
  <c r="AA372" i="2" s="1"/>
  <c r="S389" i="2"/>
  <c r="S413" i="2"/>
  <c r="S440" i="2"/>
  <c r="S527" i="2"/>
  <c r="S535" i="2"/>
  <c r="T553" i="2"/>
  <c r="S554" i="2"/>
  <c r="T143" i="2"/>
  <c r="T282" i="2"/>
  <c r="U415" i="2"/>
  <c r="AA415" i="2" s="1"/>
  <c r="U419" i="2"/>
  <c r="AA419" i="2" s="1"/>
  <c r="T421" i="2"/>
  <c r="S422" i="2"/>
  <c r="S430" i="2"/>
  <c r="S484" i="2"/>
  <c r="T547" i="2"/>
  <c r="S237" i="2"/>
  <c r="T291" i="2"/>
  <c r="T555" i="2"/>
  <c r="S432" i="2"/>
  <c r="T443" i="2"/>
  <c r="S444" i="2"/>
  <c r="T449" i="2"/>
  <c r="S452" i="2"/>
  <c r="T455" i="2"/>
  <c r="S456" i="2"/>
  <c r="T459" i="2"/>
  <c r="S460" i="2"/>
  <c r="T463" i="2"/>
  <c r="S464" i="2"/>
  <c r="T469" i="2"/>
  <c r="T473" i="2"/>
  <c r="S474" i="2"/>
  <c r="S545" i="2"/>
  <c r="S550" i="2"/>
  <c r="S9" i="2"/>
  <c r="T11" i="2"/>
  <c r="T23" i="2"/>
  <c r="T33" i="2"/>
  <c r="S34" i="2"/>
  <c r="T34" i="2"/>
  <c r="S35" i="2"/>
  <c r="T37" i="2"/>
  <c r="S38" i="2"/>
  <c r="T41" i="2"/>
  <c r="S42" i="2"/>
  <c r="T42" i="2"/>
  <c r="S43" i="2"/>
  <c r="T45" i="2"/>
  <c r="S46" i="2"/>
  <c r="T49" i="2"/>
  <c r="S50" i="2"/>
  <c r="T50" i="2"/>
  <c r="S51" i="2"/>
  <c r="T53" i="2"/>
  <c r="S54" i="2"/>
  <c r="T57" i="2"/>
  <c r="S58" i="2"/>
  <c r="T58" i="2"/>
  <c r="S59" i="2"/>
  <c r="T61" i="2"/>
  <c r="S62" i="2"/>
  <c r="T65" i="2"/>
  <c r="S66" i="2"/>
  <c r="T66" i="2"/>
  <c r="S67" i="2"/>
  <c r="T69" i="2"/>
  <c r="S70" i="2"/>
  <c r="T73" i="2"/>
  <c r="S74" i="2"/>
  <c r="T74" i="2"/>
  <c r="S75" i="2"/>
  <c r="T77" i="2"/>
  <c r="S78" i="2"/>
  <c r="T81" i="2"/>
  <c r="S82" i="2"/>
  <c r="T82" i="2"/>
  <c r="S83" i="2"/>
  <c r="T85" i="2"/>
  <c r="S86" i="2"/>
  <c r="T89" i="2"/>
  <c r="S90" i="2"/>
  <c r="T90" i="2"/>
  <c r="S91" i="2"/>
  <c r="T93" i="2"/>
  <c r="S94" i="2"/>
  <c r="T97" i="2"/>
  <c r="S98" i="2"/>
  <c r="T98" i="2"/>
  <c r="S99" i="2"/>
  <c r="T101" i="2"/>
  <c r="S102" i="2"/>
  <c r="T105" i="2"/>
  <c r="S106" i="2"/>
  <c r="T106" i="2"/>
  <c r="S107" i="2"/>
  <c r="T109" i="2"/>
  <c r="S110" i="2"/>
  <c r="T113" i="2"/>
  <c r="S114" i="2"/>
  <c r="T114" i="2"/>
  <c r="S115" i="2"/>
  <c r="T121" i="2"/>
  <c r="S122" i="2"/>
  <c r="T122" i="2"/>
  <c r="S123" i="2"/>
  <c r="T135" i="2"/>
  <c r="T144" i="2"/>
  <c r="T188" i="2"/>
  <c r="S189" i="2"/>
  <c r="T192" i="2"/>
  <c r="S193" i="2"/>
  <c r="T196" i="2"/>
  <c r="S197" i="2"/>
  <c r="S12" i="2"/>
  <c r="T15" i="2"/>
  <c r="S20" i="2"/>
  <c r="T20" i="2"/>
  <c r="S25" i="2"/>
  <c r="T27" i="2"/>
  <c r="S32" i="2"/>
  <c r="T35" i="2"/>
  <c r="S36" i="2"/>
  <c r="S40" i="2"/>
  <c r="T43" i="2"/>
  <c r="S44" i="2"/>
  <c r="S48" i="2"/>
  <c r="T51" i="2"/>
  <c r="S52" i="2"/>
  <c r="S56" i="2"/>
  <c r="T59" i="2"/>
  <c r="S60" i="2"/>
  <c r="S64" i="2"/>
  <c r="T67" i="2"/>
  <c r="S68" i="2"/>
  <c r="S72" i="2"/>
  <c r="T75" i="2"/>
  <c r="S76" i="2"/>
  <c r="S80" i="2"/>
  <c r="T83" i="2"/>
  <c r="S84" i="2"/>
  <c r="S88" i="2"/>
  <c r="T91" i="2"/>
  <c r="S92" i="2"/>
  <c r="S96" i="2"/>
  <c r="T99" i="2"/>
  <c r="S100" i="2"/>
  <c r="S104" i="2"/>
  <c r="T107" i="2"/>
  <c r="S108" i="2"/>
  <c r="S112" i="2"/>
  <c r="T115" i="2"/>
  <c r="S120" i="2"/>
  <c r="T123" i="2"/>
  <c r="S128" i="2"/>
  <c r="T131" i="2"/>
  <c r="V133" i="2"/>
  <c r="T134" i="2"/>
  <c r="S135" i="2"/>
  <c r="S7" i="2"/>
  <c r="T7" i="2"/>
  <c r="T17" i="2"/>
  <c r="S18" i="2"/>
  <c r="T18" i="2"/>
  <c r="S23" i="2"/>
  <c r="T25" i="2"/>
  <c r="S30" i="2"/>
  <c r="S116" i="2"/>
  <c r="S124" i="2"/>
  <c r="T136" i="2"/>
  <c r="S137" i="2"/>
  <c r="S144" i="2"/>
  <c r="T147" i="2"/>
  <c r="S148" i="2"/>
  <c r="T151" i="2"/>
  <c r="S152" i="2"/>
  <c r="T155" i="2"/>
  <c r="S156" i="2"/>
  <c r="T159" i="2"/>
  <c r="S160" i="2"/>
  <c r="T163" i="2"/>
  <c r="S164" i="2"/>
  <c r="T167" i="2"/>
  <c r="S168" i="2"/>
  <c r="T171" i="2"/>
  <c r="S172" i="2"/>
  <c r="T175" i="2"/>
  <c r="S176" i="2"/>
  <c r="T179" i="2"/>
  <c r="S180" i="2"/>
  <c r="T183" i="2"/>
  <c r="S184" i="2"/>
  <c r="T187" i="2"/>
  <c r="S188" i="2"/>
  <c r="T223" i="2"/>
  <c r="T227" i="2"/>
  <c r="T240" i="2"/>
  <c r="T244" i="2"/>
  <c r="T248" i="2"/>
  <c r="T252" i="2"/>
  <c r="T256" i="2"/>
  <c r="T260" i="2"/>
  <c r="T267" i="2"/>
  <c r="S268" i="2"/>
  <c r="S272" i="2"/>
  <c r="S276" i="2"/>
  <c r="T283" i="2"/>
  <c r="S331" i="2"/>
  <c r="S335" i="2"/>
  <c r="S339" i="2"/>
  <c r="S343" i="2"/>
  <c r="S347" i="2"/>
  <c r="S349" i="2"/>
  <c r="S351" i="2"/>
  <c r="S353" i="2"/>
  <c r="S355" i="2"/>
  <c r="S357" i="2"/>
  <c r="S359" i="2"/>
  <c r="S361" i="2"/>
  <c r="S375" i="2"/>
  <c r="T381" i="2"/>
  <c r="S382" i="2"/>
  <c r="T389" i="2"/>
  <c r="S392" i="2"/>
  <c r="S394" i="2"/>
  <c r="S401" i="2"/>
  <c r="S405" i="2"/>
  <c r="T406" i="2"/>
  <c r="T410" i="2"/>
  <c r="T417" i="2"/>
  <c r="T425" i="2"/>
  <c r="S439" i="2"/>
  <c r="T441" i="2"/>
  <c r="T445" i="2"/>
  <c r="S446" i="2"/>
  <c r="T471" i="2"/>
  <c r="S472" i="2"/>
  <c r="T477" i="2"/>
  <c r="S480" i="2"/>
  <c r="T490" i="2"/>
  <c r="T518" i="2"/>
  <c r="S523" i="2"/>
  <c r="S534" i="2"/>
  <c r="T536" i="2"/>
  <c r="T538" i="2"/>
  <c r="T541" i="2"/>
  <c r="S543" i="2"/>
  <c r="T550" i="2"/>
  <c r="T200" i="2"/>
  <c r="S201" i="2"/>
  <c r="T204" i="2"/>
  <c r="S205" i="2"/>
  <c r="S209" i="2"/>
  <c r="T212" i="2"/>
  <c r="S213" i="2"/>
  <c r="T216" i="2"/>
  <c r="S217" i="2"/>
  <c r="T220" i="2"/>
  <c r="S221" i="2"/>
  <c r="T224" i="2"/>
  <c r="S225" i="2"/>
  <c r="T228" i="2"/>
  <c r="S229" i="2"/>
  <c r="T232" i="2"/>
  <c r="S233" i="2"/>
  <c r="U236" i="2"/>
  <c r="AA236" i="2" s="1"/>
  <c r="T237" i="2"/>
  <c r="T241" i="2"/>
  <c r="T245" i="2"/>
  <c r="T249" i="2"/>
  <c r="T253" i="2"/>
  <c r="T257" i="2"/>
  <c r="T265" i="2"/>
  <c r="T271" i="2"/>
  <c r="T272" i="2"/>
  <c r="T275" i="2"/>
  <c r="T280" i="2"/>
  <c r="T287" i="2"/>
  <c r="T290" i="2"/>
  <c r="S292" i="2"/>
  <c r="T298" i="2"/>
  <c r="S299" i="2"/>
  <c r="T306" i="2"/>
  <c r="S307" i="2"/>
  <c r="T307" i="2"/>
  <c r="S308" i="2"/>
  <c r="T314" i="2"/>
  <c r="S315" i="2"/>
  <c r="T322" i="2"/>
  <c r="S323" i="2"/>
  <c r="T323" i="2"/>
  <c r="S324" i="2"/>
  <c r="S367" i="2"/>
  <c r="T367" i="2"/>
  <c r="S368" i="2"/>
  <c r="S386" i="2"/>
  <c r="T386" i="2"/>
  <c r="S387" i="2"/>
  <c r="S393" i="2"/>
  <c r="T394" i="2"/>
  <c r="U399" i="2"/>
  <c r="AA399" i="2" s="1"/>
  <c r="U403" i="2"/>
  <c r="AA403" i="2" s="1"/>
  <c r="S404" i="2"/>
  <c r="T404" i="2"/>
  <c r="S408" i="2"/>
  <c r="S409" i="2"/>
  <c r="S410" i="2"/>
  <c r="T416" i="2"/>
  <c r="S417" i="2"/>
  <c r="T420" i="2"/>
  <c r="S421" i="2"/>
  <c r="S424" i="2"/>
  <c r="T424" i="2"/>
  <c r="T435" i="2"/>
  <c r="S436" i="2"/>
  <c r="T450" i="2"/>
  <c r="T453" i="2"/>
  <c r="S476" i="2"/>
  <c r="T476" i="2"/>
  <c r="S481" i="2"/>
  <c r="T487" i="2"/>
  <c r="S488" i="2"/>
  <c r="S499" i="2"/>
  <c r="S507" i="2"/>
  <c r="S512" i="2"/>
  <c r="T517" i="2"/>
  <c r="S520" i="2"/>
  <c r="S524" i="2"/>
  <c r="T530" i="2"/>
  <c r="S531" i="2"/>
  <c r="T542" i="2"/>
  <c r="T546" i="2"/>
  <c r="S549" i="2"/>
  <c r="S553" i="2"/>
  <c r="S556" i="2"/>
  <c r="T556" i="2"/>
  <c r="S561" i="2"/>
  <c r="T563" i="2"/>
  <c r="S564" i="2"/>
  <c r="T564" i="2"/>
  <c r="S262" i="2"/>
  <c r="T262" i="2"/>
  <c r="T263" i="2"/>
  <c r="U268" i="2"/>
  <c r="AA268" i="2" s="1"/>
  <c r="S275" i="2"/>
  <c r="S278" i="2"/>
  <c r="U280" i="2"/>
  <c r="AA280" i="2" s="1"/>
  <c r="S289" i="2"/>
  <c r="T289" i="2"/>
  <c r="S290" i="2"/>
  <c r="S298" i="2"/>
  <c r="T300" i="2"/>
  <c r="S301" i="2"/>
  <c r="T301" i="2"/>
  <c r="T308" i="2"/>
  <c r="S309" i="2"/>
  <c r="T316" i="2"/>
  <c r="S317" i="2"/>
  <c r="T324" i="2"/>
  <c r="S325" i="2"/>
  <c r="T364" i="2"/>
  <c r="S365" i="2"/>
  <c r="T365" i="2"/>
  <c r="T371" i="2"/>
  <c r="S373" i="2"/>
  <c r="S374" i="2"/>
  <c r="T390" i="2"/>
  <c r="S407" i="2"/>
  <c r="T407" i="2"/>
  <c r="T413" i="2"/>
  <c r="T414" i="2"/>
  <c r="T418" i="2"/>
  <c r="T426" i="2"/>
  <c r="S431" i="2"/>
  <c r="T433" i="2"/>
  <c r="S448" i="2"/>
  <c r="T448" i="2"/>
  <c r="S453" i="2"/>
  <c r="T478" i="2"/>
  <c r="T481" i="2"/>
  <c r="S483" i="2"/>
  <c r="T485" i="2"/>
  <c r="T493" i="2"/>
  <c r="S494" i="2"/>
  <c r="T497" i="2"/>
  <c r="S498" i="2"/>
  <c r="T501" i="2"/>
  <c r="S502" i="2"/>
  <c r="T505" i="2"/>
  <c r="S506" i="2"/>
  <c r="T509" i="2"/>
  <c r="T513" i="2"/>
  <c r="S514" i="2"/>
  <c r="T524" i="2"/>
  <c r="S526" i="2"/>
  <c r="T528" i="2"/>
  <c r="T532" i="2"/>
  <c r="U539" i="2"/>
  <c r="AA539" i="2" s="1"/>
  <c r="T545" i="2"/>
  <c r="T12" i="2"/>
  <c r="S15" i="2"/>
  <c r="U20" i="2"/>
  <c r="AA20" i="2" s="1"/>
  <c r="T26" i="2"/>
  <c r="T28" i="2"/>
  <c r="S31" i="2"/>
  <c r="S33" i="2"/>
  <c r="V37" i="2"/>
  <c r="T38" i="2"/>
  <c r="S39" i="2"/>
  <c r="S41" i="2"/>
  <c r="V45" i="2"/>
  <c r="T46" i="2"/>
  <c r="S47" i="2"/>
  <c r="S49" i="2"/>
  <c r="V53" i="2"/>
  <c r="T54" i="2"/>
  <c r="S55" i="2"/>
  <c r="S57" i="2"/>
  <c r="V61" i="2"/>
  <c r="T62" i="2"/>
  <c r="S63" i="2"/>
  <c r="S65" i="2"/>
  <c r="V69" i="2"/>
  <c r="T70" i="2"/>
  <c r="S71" i="2"/>
  <c r="S73" i="2"/>
  <c r="V77" i="2"/>
  <c r="T78" i="2"/>
  <c r="S79" i="2"/>
  <c r="S81" i="2"/>
  <c r="V85" i="2"/>
  <c r="T86" i="2"/>
  <c r="S87" i="2"/>
  <c r="S89" i="2"/>
  <c r="V93" i="2"/>
  <c r="T94" i="2"/>
  <c r="S95" i="2"/>
  <c r="S97" i="2"/>
  <c r="V101" i="2"/>
  <c r="T102" i="2"/>
  <c r="S103" i="2"/>
  <c r="S105" i="2"/>
  <c r="V109" i="2"/>
  <c r="T110" i="2"/>
  <c r="S111" i="2"/>
  <c r="S113" i="2"/>
  <c r="T117" i="2"/>
  <c r="V117" i="2"/>
  <c r="S118" i="2"/>
  <c r="T118" i="2"/>
  <c r="S119" i="2"/>
  <c r="S121" i="2"/>
  <c r="T125" i="2"/>
  <c r="V125" i="2"/>
  <c r="S126" i="2"/>
  <c r="T126" i="2"/>
  <c r="S127" i="2"/>
  <c r="T10" i="2"/>
  <c r="S17" i="2"/>
  <c r="T5" i="2"/>
  <c r="T6" i="2"/>
  <c r="S8" i="2"/>
  <c r="T8" i="2"/>
  <c r="S11" i="2"/>
  <c r="S13" i="2"/>
  <c r="U16" i="2"/>
  <c r="AA16" i="2" s="1"/>
  <c r="T21" i="2"/>
  <c r="T22" i="2"/>
  <c r="S24" i="2"/>
  <c r="T24" i="2"/>
  <c r="S27" i="2"/>
  <c r="S29" i="2"/>
  <c r="T36" i="2"/>
  <c r="T44" i="2"/>
  <c r="T52" i="2"/>
  <c r="T60" i="2"/>
  <c r="T68" i="2"/>
  <c r="T76" i="2"/>
  <c r="T84" i="2"/>
  <c r="T92" i="2"/>
  <c r="T100" i="2"/>
  <c r="T108" i="2"/>
  <c r="T116" i="2"/>
  <c r="T124" i="2"/>
  <c r="T129" i="2"/>
  <c r="S130" i="2"/>
  <c r="U28" i="2"/>
  <c r="AA28" i="2" s="1"/>
  <c r="U12" i="2"/>
  <c r="AA12" i="2" s="1"/>
  <c r="S5" i="2"/>
  <c r="U8" i="2"/>
  <c r="AA8" i="2" s="1"/>
  <c r="T13" i="2"/>
  <c r="T14" i="2"/>
  <c r="S16" i="2"/>
  <c r="T16" i="2"/>
  <c r="S19" i="2"/>
  <c r="S21" i="2"/>
  <c r="U24" i="2"/>
  <c r="AA24" i="2" s="1"/>
  <c r="T29" i="2"/>
  <c r="T30" i="2"/>
  <c r="T32" i="2"/>
  <c r="T40" i="2"/>
  <c r="T48" i="2"/>
  <c r="T56" i="2"/>
  <c r="T64" i="2"/>
  <c r="T72" i="2"/>
  <c r="T80" i="2"/>
  <c r="T88" i="2"/>
  <c r="T96" i="2"/>
  <c r="T104" i="2"/>
  <c r="T112" i="2"/>
  <c r="T133" i="2"/>
  <c r="S134" i="2"/>
  <c r="T141" i="2"/>
  <c r="V141" i="2"/>
  <c r="S142" i="2"/>
  <c r="T142" i="2"/>
  <c r="S143" i="2"/>
  <c r="S145" i="2"/>
  <c r="T148" i="2"/>
  <c r="S149" i="2"/>
  <c r="T152" i="2"/>
  <c r="S153" i="2"/>
  <c r="T156" i="2"/>
  <c r="S157" i="2"/>
  <c r="T160" i="2"/>
  <c r="S161" i="2"/>
  <c r="T164" i="2"/>
  <c r="S165" i="2"/>
  <c r="T168" i="2"/>
  <c r="S169" i="2"/>
  <c r="T172" i="2"/>
  <c r="S173" i="2"/>
  <c r="T176" i="2"/>
  <c r="S177" i="2"/>
  <c r="T180" i="2"/>
  <c r="S181" i="2"/>
  <c r="T184" i="2"/>
  <c r="S185" i="2"/>
  <c r="S234" i="2"/>
  <c r="S235" i="2"/>
  <c r="T239" i="2"/>
  <c r="S241" i="2"/>
  <c r="T243" i="2"/>
  <c r="S245" i="2"/>
  <c r="T247" i="2"/>
  <c r="S249" i="2"/>
  <c r="T251" i="2"/>
  <c r="S253" i="2"/>
  <c r="T255" i="2"/>
  <c r="S257" i="2"/>
  <c r="T259" i="2"/>
  <c r="U264" i="2"/>
  <c r="AA264" i="2" s="1"/>
  <c r="S265" i="2"/>
  <c r="T274" i="2"/>
  <c r="R297" i="2"/>
  <c r="U297" i="2"/>
  <c r="AA297" i="2" s="1"/>
  <c r="T132" i="2"/>
  <c r="T140" i="2"/>
  <c r="T149" i="2"/>
  <c r="S150" i="2"/>
  <c r="T153" i="2"/>
  <c r="S154" i="2"/>
  <c r="T157" i="2"/>
  <c r="S158" i="2"/>
  <c r="T161" i="2"/>
  <c r="S162" i="2"/>
  <c r="T165" i="2"/>
  <c r="S166" i="2"/>
  <c r="T169" i="2"/>
  <c r="S170" i="2"/>
  <c r="T173" i="2"/>
  <c r="S174" i="2"/>
  <c r="T177" i="2"/>
  <c r="S178" i="2"/>
  <c r="T181" i="2"/>
  <c r="S182" i="2"/>
  <c r="T185" i="2"/>
  <c r="S186" i="2"/>
  <c r="T189" i="2"/>
  <c r="S190" i="2"/>
  <c r="T193" i="2"/>
  <c r="S194" i="2"/>
  <c r="V196" i="2"/>
  <c r="T197" i="2"/>
  <c r="S198" i="2"/>
  <c r="T201" i="2"/>
  <c r="S202" i="2"/>
  <c r="T205" i="2"/>
  <c r="S206" i="2"/>
  <c r="T209" i="2"/>
  <c r="S210" i="2"/>
  <c r="T213" i="2"/>
  <c r="S214" i="2"/>
  <c r="T217" i="2"/>
  <c r="S218" i="2"/>
  <c r="T221" i="2"/>
  <c r="S222" i="2"/>
  <c r="T225" i="2"/>
  <c r="S226" i="2"/>
  <c r="T229" i="2"/>
  <c r="S230" i="2"/>
  <c r="T233" i="2"/>
  <c r="T234" i="2"/>
  <c r="T235" i="2"/>
  <c r="U237" i="2"/>
  <c r="AA237" i="2" s="1"/>
  <c r="S239" i="2"/>
  <c r="S243" i="2"/>
  <c r="S247" i="2"/>
  <c r="S251" i="2"/>
  <c r="S255" i="2"/>
  <c r="S259" i="2"/>
  <c r="U260" i="2"/>
  <c r="AA260" i="2" s="1"/>
  <c r="S261" i="2"/>
  <c r="T261" i="2"/>
  <c r="S264" i="2"/>
  <c r="T268" i="2"/>
  <c r="T270" i="2"/>
  <c r="S271" i="2"/>
  <c r="T281" i="2"/>
  <c r="S282" i="2"/>
  <c r="R284" i="2"/>
  <c r="U284" i="2"/>
  <c r="AA284" i="2" s="1"/>
  <c r="T130" i="2"/>
  <c r="S131" i="2"/>
  <c r="S133" i="2"/>
  <c r="T137" i="2"/>
  <c r="S138" i="2"/>
  <c r="T138" i="2"/>
  <c r="S139" i="2"/>
  <c r="S141" i="2"/>
  <c r="T145" i="2"/>
  <c r="S146" i="2"/>
  <c r="T146" i="2"/>
  <c r="S147" i="2"/>
  <c r="T150" i="2"/>
  <c r="S151" i="2"/>
  <c r="T154" i="2"/>
  <c r="S155" i="2"/>
  <c r="T158" i="2"/>
  <c r="S159" i="2"/>
  <c r="T162" i="2"/>
  <c r="S163" i="2"/>
  <c r="T166" i="2"/>
  <c r="S167" i="2"/>
  <c r="T170" i="2"/>
  <c r="S171" i="2"/>
  <c r="T174" i="2"/>
  <c r="S175" i="2"/>
  <c r="T178" i="2"/>
  <c r="S179" i="2"/>
  <c r="T182" i="2"/>
  <c r="S183" i="2"/>
  <c r="T186" i="2"/>
  <c r="S187" i="2"/>
  <c r="T190" i="2"/>
  <c r="S191" i="2"/>
  <c r="T194" i="2"/>
  <c r="S195" i="2"/>
  <c r="T198" i="2"/>
  <c r="S199" i="2"/>
  <c r="T202" i="2"/>
  <c r="S203" i="2"/>
  <c r="T206" i="2"/>
  <c r="S207" i="2"/>
  <c r="T210" i="2"/>
  <c r="S211" i="2"/>
  <c r="T214" i="2"/>
  <c r="S215" i="2"/>
  <c r="T218" i="2"/>
  <c r="S219" i="2"/>
  <c r="T222" i="2"/>
  <c r="S223" i="2"/>
  <c r="T226" i="2"/>
  <c r="S227" i="2"/>
  <c r="T230" i="2"/>
  <c r="S231" i="2"/>
  <c r="U234" i="2"/>
  <c r="AA234" i="2" s="1"/>
  <c r="U235" i="2"/>
  <c r="AA235" i="2" s="1"/>
  <c r="S236" i="2"/>
  <c r="S238" i="2"/>
  <c r="T238" i="2"/>
  <c r="S240" i="2"/>
  <c r="S242" i="2"/>
  <c r="T242" i="2"/>
  <c r="S244" i="2"/>
  <c r="S246" i="2"/>
  <c r="T246" i="2"/>
  <c r="S248" i="2"/>
  <c r="S250" i="2"/>
  <c r="T250" i="2"/>
  <c r="S252" i="2"/>
  <c r="S254" i="2"/>
  <c r="T254" i="2"/>
  <c r="S256" i="2"/>
  <c r="S258" i="2"/>
  <c r="T258" i="2"/>
  <c r="S260" i="2"/>
  <c r="T264" i="2"/>
  <c r="T266" i="2"/>
  <c r="S267" i="2"/>
  <c r="U272" i="2"/>
  <c r="AA272" i="2" s="1"/>
  <c r="S273" i="2"/>
  <c r="T273" i="2"/>
  <c r="S274" i="2"/>
  <c r="R276" i="2"/>
  <c r="U276" i="2"/>
  <c r="AA276" i="2" s="1"/>
  <c r="S283" i="2"/>
  <c r="T191" i="2"/>
  <c r="S192" i="2"/>
  <c r="T195" i="2"/>
  <c r="S196" i="2"/>
  <c r="T199" i="2"/>
  <c r="S200" i="2"/>
  <c r="T203" i="2"/>
  <c r="S204" i="2"/>
  <c r="T207" i="2"/>
  <c r="S208" i="2"/>
  <c r="T211" i="2"/>
  <c r="S212" i="2"/>
  <c r="T215" i="2"/>
  <c r="S216" i="2"/>
  <c r="T219" i="2"/>
  <c r="S220" i="2"/>
  <c r="S224" i="2"/>
  <c r="S228" i="2"/>
  <c r="T231" i="2"/>
  <c r="S232" i="2"/>
  <c r="U309" i="2"/>
  <c r="AA309" i="2" s="1"/>
  <c r="U325" i="2"/>
  <c r="AA325" i="2" s="1"/>
  <c r="U380" i="2"/>
  <c r="AA380" i="2" s="1"/>
  <c r="U434" i="2"/>
  <c r="AA434" i="2" s="1"/>
  <c r="R438" i="2"/>
  <c r="V438" i="2" s="1"/>
  <c r="U438" i="2"/>
  <c r="AA438" i="2" s="1"/>
  <c r="T276" i="2"/>
  <c r="T278" i="2"/>
  <c r="S279" i="2"/>
  <c r="S285" i="2"/>
  <c r="T285" i="2"/>
  <c r="S288" i="2"/>
  <c r="T292" i="2"/>
  <c r="T294" i="2"/>
  <c r="S295" i="2"/>
  <c r="T295" i="2"/>
  <c r="S296" i="2"/>
  <c r="S302" i="2"/>
  <c r="T304" i="2"/>
  <c r="S305" i="2"/>
  <c r="T305" i="2"/>
  <c r="T310" i="2"/>
  <c r="S311" i="2"/>
  <c r="T311" i="2"/>
  <c r="S312" i="2"/>
  <c r="U313" i="2"/>
  <c r="AA313" i="2" s="1"/>
  <c r="S318" i="2"/>
  <c r="T320" i="2"/>
  <c r="S321" i="2"/>
  <c r="T321" i="2"/>
  <c r="T326" i="2"/>
  <c r="S327" i="2"/>
  <c r="T327" i="2"/>
  <c r="S328" i="2"/>
  <c r="T331" i="2"/>
  <c r="S332" i="2"/>
  <c r="T335" i="2"/>
  <c r="S336" i="2"/>
  <c r="T339" i="2"/>
  <c r="S340" i="2"/>
  <c r="T343" i="2"/>
  <c r="S344" i="2"/>
  <c r="T347" i="2"/>
  <c r="S348" i="2"/>
  <c r="T351" i="2"/>
  <c r="S352" i="2"/>
  <c r="T355" i="2"/>
  <c r="S356" i="2"/>
  <c r="T359" i="2"/>
  <c r="S360" i="2"/>
  <c r="S363" i="2"/>
  <c r="T363" i="2"/>
  <c r="S366" i="2"/>
  <c r="S371" i="2"/>
  <c r="U376" i="2"/>
  <c r="AA376" i="2" s="1"/>
  <c r="T377" i="2"/>
  <c r="S380" i="2"/>
  <c r="T382" i="2"/>
  <c r="T384" i="2"/>
  <c r="T387" i="2"/>
  <c r="S388" i="2"/>
  <c r="S390" i="2"/>
  <c r="T393" i="2"/>
  <c r="U395" i="2"/>
  <c r="AA395" i="2" s="1"/>
  <c r="S400" i="2"/>
  <c r="T400" i="2"/>
  <c r="S403" i="2"/>
  <c r="T403" i="2"/>
  <c r="S406" i="2"/>
  <c r="T409" i="2"/>
  <c r="U411" i="2"/>
  <c r="AA411" i="2" s="1"/>
  <c r="S416" i="2"/>
  <c r="T419" i="2"/>
  <c r="S423" i="2"/>
  <c r="U426" i="2"/>
  <c r="AA426" i="2" s="1"/>
  <c r="T427" i="2"/>
  <c r="S428" i="2"/>
  <c r="R430" i="2"/>
  <c r="V430" i="2" s="1"/>
  <c r="U430" i="2"/>
  <c r="AA430" i="2" s="1"/>
  <c r="S437" i="2"/>
  <c r="S284" i="2"/>
  <c r="T288" i="2"/>
  <c r="S291" i="2"/>
  <c r="T299" i="2"/>
  <c r="S300" i="2"/>
  <c r="U301" i="2"/>
  <c r="AA301" i="2" s="1"/>
  <c r="S306" i="2"/>
  <c r="T309" i="2"/>
  <c r="T315" i="2"/>
  <c r="S316" i="2"/>
  <c r="U317" i="2"/>
  <c r="AA317" i="2" s="1"/>
  <c r="S322" i="2"/>
  <c r="T325" i="2"/>
  <c r="T328" i="2"/>
  <c r="T330" i="2"/>
  <c r="T332" i="2"/>
  <c r="T334" i="2"/>
  <c r="T336" i="2"/>
  <c r="T338" i="2"/>
  <c r="T340" i="2"/>
  <c r="T342" i="2"/>
  <c r="T344" i="2"/>
  <c r="T346" i="2"/>
  <c r="T348" i="2"/>
  <c r="T350" i="2"/>
  <c r="T352" i="2"/>
  <c r="T354" i="2"/>
  <c r="T356" i="2"/>
  <c r="T358" i="2"/>
  <c r="T360" i="2"/>
  <c r="T362" i="2"/>
  <c r="S364" i="2"/>
  <c r="T373" i="2"/>
  <c r="S376" i="2"/>
  <c r="T378" i="2"/>
  <c r="T380" i="2"/>
  <c r="S383" i="2"/>
  <c r="S385" i="2"/>
  <c r="V387" i="2"/>
  <c r="T388" i="2"/>
  <c r="U391" i="2"/>
  <c r="AA391" i="2" s="1"/>
  <c r="S396" i="2"/>
  <c r="T396" i="2"/>
  <c r="S399" i="2"/>
  <c r="T399" i="2"/>
  <c r="S402" i="2"/>
  <c r="T405" i="2"/>
  <c r="U407" i="2"/>
  <c r="AA407" i="2" s="1"/>
  <c r="S412" i="2"/>
  <c r="T412" i="2"/>
  <c r="S415" i="2"/>
  <c r="T415" i="2"/>
  <c r="R422" i="2"/>
  <c r="V422" i="2" s="1"/>
  <c r="U422" i="2"/>
  <c r="AA422" i="2" s="1"/>
  <c r="S429" i="2"/>
  <c r="T432" i="2"/>
  <c r="T434" i="2"/>
  <c r="T437" i="2"/>
  <c r="S438" i="2"/>
  <c r="U442" i="2"/>
  <c r="AA442" i="2" s="1"/>
  <c r="S277" i="2"/>
  <c r="T277" i="2"/>
  <c r="S280" i="2"/>
  <c r="T284" i="2"/>
  <c r="T286" i="2"/>
  <c r="S287" i="2"/>
  <c r="U292" i="2"/>
  <c r="AA292" i="2" s="1"/>
  <c r="S293" i="2"/>
  <c r="T293" i="2"/>
  <c r="S294" i="2"/>
  <c r="T296" i="2"/>
  <c r="S297" i="2"/>
  <c r="T297" i="2"/>
  <c r="T302" i="2"/>
  <c r="S303" i="2"/>
  <c r="T303" i="2"/>
  <c r="S304" i="2"/>
  <c r="U305" i="2"/>
  <c r="AA305" i="2" s="1"/>
  <c r="S310" i="2"/>
  <c r="T312" i="2"/>
  <c r="S313" i="2"/>
  <c r="T313" i="2"/>
  <c r="T318" i="2"/>
  <c r="S319" i="2"/>
  <c r="T319" i="2"/>
  <c r="S320" i="2"/>
  <c r="U321" i="2"/>
  <c r="AA321" i="2" s="1"/>
  <c r="S326" i="2"/>
  <c r="S329" i="2"/>
  <c r="T329" i="2"/>
  <c r="S330" i="2"/>
  <c r="S333" i="2"/>
  <c r="T333" i="2"/>
  <c r="S334" i="2"/>
  <c r="S337" i="2"/>
  <c r="T337" i="2"/>
  <c r="S338" i="2"/>
  <c r="S341" i="2"/>
  <c r="T341" i="2"/>
  <c r="S342" i="2"/>
  <c r="S345" i="2"/>
  <c r="T345" i="2"/>
  <c r="S346" i="2"/>
  <c r="T349" i="2"/>
  <c r="S350" i="2"/>
  <c r="T353" i="2"/>
  <c r="S354" i="2"/>
  <c r="T357" i="2"/>
  <c r="S358" i="2"/>
  <c r="T361" i="2"/>
  <c r="S362" i="2"/>
  <c r="U363" i="2"/>
  <c r="AA363" i="2" s="1"/>
  <c r="S372" i="2"/>
  <c r="T374" i="2"/>
  <c r="T376" i="2"/>
  <c r="S379" i="2"/>
  <c r="S381" i="2"/>
  <c r="U384" i="2"/>
  <c r="AA384" i="2" s="1"/>
  <c r="T385" i="2"/>
  <c r="T392" i="2"/>
  <c r="S395" i="2"/>
  <c r="T395" i="2"/>
  <c r="S398" i="2"/>
  <c r="T401" i="2"/>
  <c r="T408" i="2"/>
  <c r="S411" i="2"/>
  <c r="T411" i="2"/>
  <c r="S414" i="2"/>
  <c r="T429" i="2"/>
  <c r="S418" i="2"/>
  <c r="T422" i="2"/>
  <c r="S425" i="2"/>
  <c r="S427" i="2"/>
  <c r="T431" i="2"/>
  <c r="S434" i="2"/>
  <c r="T436" i="2"/>
  <c r="T438" i="2"/>
  <c r="S441" i="2"/>
  <c r="S443" i="2"/>
  <c r="U446" i="2"/>
  <c r="AA446" i="2" s="1"/>
  <c r="T447" i="2"/>
  <c r="S450" i="2"/>
  <c r="T452" i="2"/>
  <c r="T454" i="2"/>
  <c r="S455" i="2"/>
  <c r="T458" i="2"/>
  <c r="S459" i="2"/>
  <c r="T462" i="2"/>
  <c r="S463" i="2"/>
  <c r="U466" i="2"/>
  <c r="AA466" i="2" s="1"/>
  <c r="U467" i="2"/>
  <c r="AA467" i="2" s="1"/>
  <c r="U468" i="2"/>
  <c r="AA468" i="2" s="1"/>
  <c r="S469" i="2"/>
  <c r="S471" i="2"/>
  <c r="U474" i="2"/>
  <c r="AA474" i="2" s="1"/>
  <c r="T475" i="2"/>
  <c r="S478" i="2"/>
  <c r="T480" i="2"/>
  <c r="T482" i="2"/>
  <c r="S485" i="2"/>
  <c r="S487" i="2"/>
  <c r="T489" i="2"/>
  <c r="S490" i="2"/>
  <c r="S492" i="2"/>
  <c r="T492" i="2"/>
  <c r="S493" i="2"/>
  <c r="S496" i="2"/>
  <c r="T496" i="2"/>
  <c r="S497" i="2"/>
  <c r="S501" i="2"/>
  <c r="S504" i="2"/>
  <c r="T504" i="2"/>
  <c r="S505" i="2"/>
  <c r="U507" i="2"/>
  <c r="AA507" i="2" s="1"/>
  <c r="S509" i="2"/>
  <c r="T512" i="2"/>
  <c r="U514" i="2"/>
  <c r="AA514" i="2" s="1"/>
  <c r="T515" i="2"/>
  <c r="S518" i="2"/>
  <c r="S519" i="2"/>
  <c r="T523" i="2"/>
  <c r="T525" i="2"/>
  <c r="S528" i="2"/>
  <c r="S530" i="2"/>
  <c r="U533" i="2"/>
  <c r="AA533" i="2" s="1"/>
  <c r="T534" i="2"/>
  <c r="S536" i="2"/>
  <c r="V536" i="2"/>
  <c r="S537" i="2"/>
  <c r="T543" i="2"/>
  <c r="S546" i="2"/>
  <c r="S548" i="2"/>
  <c r="U552" i="2"/>
  <c r="AA552" i="2" s="1"/>
  <c r="S557" i="2"/>
  <c r="T559" i="2"/>
  <c r="S560" i="2"/>
  <c r="T560" i="2"/>
  <c r="S566" i="2"/>
  <c r="T566" i="2"/>
  <c r="S567" i="2"/>
  <c r="U470" i="2"/>
  <c r="AA470" i="2" s="1"/>
  <c r="U529" i="2"/>
  <c r="AA529" i="2" s="1"/>
  <c r="S533" i="2"/>
  <c r="T535" i="2"/>
  <c r="T537" i="2"/>
  <c r="T539" i="2"/>
  <c r="S542" i="2"/>
  <c r="U547" i="2"/>
  <c r="AA547" i="2" s="1"/>
  <c r="T548" i="2"/>
  <c r="U551" i="2"/>
  <c r="AA551" i="2" s="1"/>
  <c r="T554" i="2"/>
  <c r="S555" i="2"/>
  <c r="U556" i="2"/>
  <c r="AA556" i="2" s="1"/>
  <c r="T567" i="2"/>
  <c r="S568" i="2"/>
  <c r="S419" i="2"/>
  <c r="S420" i="2"/>
  <c r="T423" i="2"/>
  <c r="S426" i="2"/>
  <c r="T428" i="2"/>
  <c r="T430" i="2"/>
  <c r="S433" i="2"/>
  <c r="S435" i="2"/>
  <c r="T439" i="2"/>
  <c r="S442" i="2"/>
  <c r="T444" i="2"/>
  <c r="T446" i="2"/>
  <c r="S449" i="2"/>
  <c r="S451" i="2"/>
  <c r="T456" i="2"/>
  <c r="S457" i="2"/>
  <c r="T460" i="2"/>
  <c r="S461" i="2"/>
  <c r="T464" i="2"/>
  <c r="S465" i="2"/>
  <c r="S466" i="2"/>
  <c r="S467" i="2"/>
  <c r="S470" i="2"/>
  <c r="T472" i="2"/>
  <c r="T474" i="2"/>
  <c r="S477" i="2"/>
  <c r="S479" i="2"/>
  <c r="U482" i="2"/>
  <c r="AA482" i="2" s="1"/>
  <c r="T483" i="2"/>
  <c r="S486" i="2"/>
  <c r="T488" i="2"/>
  <c r="S491" i="2"/>
  <c r="T494" i="2"/>
  <c r="S495" i="2"/>
  <c r="T498" i="2"/>
  <c r="T502" i="2"/>
  <c r="S503" i="2"/>
  <c r="T506" i="2"/>
  <c r="T508" i="2"/>
  <c r="S511" i="2"/>
  <c r="T514" i="2"/>
  <c r="S517" i="2"/>
  <c r="T520" i="2"/>
  <c r="T521" i="2"/>
  <c r="S522" i="2"/>
  <c r="U525" i="2"/>
  <c r="AA525" i="2" s="1"/>
  <c r="T526" i="2"/>
  <c r="S529" i="2"/>
  <c r="T531" i="2"/>
  <c r="T533" i="2"/>
  <c r="U537" i="2"/>
  <c r="AA537" i="2" s="1"/>
  <c r="S538" i="2"/>
  <c r="U543" i="2"/>
  <c r="AA543" i="2" s="1"/>
  <c r="S544" i="2"/>
  <c r="T544" i="2"/>
  <c r="S547" i="2"/>
  <c r="T549" i="2"/>
  <c r="R551" i="2"/>
  <c r="V551" i="2" s="1"/>
  <c r="S552" i="2"/>
  <c r="T552" i="2"/>
  <c r="T557" i="2"/>
  <c r="S558" i="2"/>
  <c r="T558" i="2"/>
  <c r="S559" i="2"/>
  <c r="U560" i="2"/>
  <c r="AA560" i="2" s="1"/>
  <c r="S565" i="2"/>
  <c r="T568" i="2"/>
  <c r="T440" i="2"/>
  <c r="T442" i="2"/>
  <c r="S445" i="2"/>
  <c r="S447" i="2"/>
  <c r="U450" i="2"/>
  <c r="AA450" i="2" s="1"/>
  <c r="T451" i="2"/>
  <c r="T457" i="2"/>
  <c r="S458" i="2"/>
  <c r="T461" i="2"/>
  <c r="S462" i="2"/>
  <c r="T465" i="2"/>
  <c r="T466" i="2"/>
  <c r="T467" i="2"/>
  <c r="T468" i="2"/>
  <c r="T470" i="2"/>
  <c r="S473" i="2"/>
  <c r="S475" i="2"/>
  <c r="U478" i="2"/>
  <c r="AA478" i="2" s="1"/>
  <c r="T479" i="2"/>
  <c r="S482" i="2"/>
  <c r="T484" i="2"/>
  <c r="T486" i="2"/>
  <c r="S489" i="2"/>
  <c r="U490" i="2"/>
  <c r="AA490" i="2" s="1"/>
  <c r="T491" i="2"/>
  <c r="T495" i="2"/>
  <c r="T499" i="2"/>
  <c r="T503" i="2"/>
  <c r="T507" i="2"/>
  <c r="S508" i="2"/>
  <c r="T510" i="2"/>
  <c r="S513" i="2"/>
  <c r="T516" i="2"/>
  <c r="T519" i="2"/>
  <c r="T522" i="2"/>
  <c r="S525" i="2"/>
  <c r="T527" i="2"/>
  <c r="T529" i="2"/>
  <c r="S532" i="2"/>
  <c r="S551" i="2"/>
  <c r="T561" i="2"/>
  <c r="S562" i="2"/>
  <c r="T562" i="2"/>
  <c r="S563" i="2"/>
  <c r="U564" i="2"/>
  <c r="AA564" i="2" s="1"/>
  <c r="T565" i="2"/>
  <c r="V188" i="2"/>
  <c r="V192" i="2"/>
  <c r="Z192" i="2" s="1"/>
  <c r="AC192" i="2" s="1"/>
  <c r="V200" i="2"/>
  <c r="V212" i="2"/>
  <c r="V216" i="2"/>
  <c r="V220" i="2"/>
  <c r="V224" i="2"/>
  <c r="V228" i="2"/>
  <c r="V232" i="2"/>
  <c r="V467" i="2"/>
  <c r="V33" i="2"/>
  <c r="V41" i="2"/>
  <c r="V49" i="2"/>
  <c r="V57" i="2"/>
  <c r="V65" i="2"/>
  <c r="V73" i="2"/>
  <c r="V81" i="2"/>
  <c r="V89" i="2"/>
  <c r="V105" i="2"/>
  <c r="V113" i="2"/>
  <c r="V121" i="2"/>
  <c r="V129" i="2"/>
  <c r="V145" i="2"/>
  <c r="Z145" i="2" s="1"/>
  <c r="AC145" i="2" s="1"/>
  <c r="V234" i="2"/>
  <c r="V235" i="2"/>
  <c r="V233" i="2"/>
  <c r="N5" i="2"/>
  <c r="U7" i="2"/>
  <c r="AA7" i="2" s="1"/>
  <c r="N9" i="2"/>
  <c r="U11" i="2"/>
  <c r="AA11" i="2" s="1"/>
  <c r="N13" i="2"/>
  <c r="U15" i="2"/>
  <c r="AA15" i="2" s="1"/>
  <c r="N17" i="2"/>
  <c r="U19" i="2"/>
  <c r="AA19" i="2" s="1"/>
  <c r="N21" i="2"/>
  <c r="U23" i="2"/>
  <c r="AA23" i="2" s="1"/>
  <c r="N25" i="2"/>
  <c r="U27" i="2"/>
  <c r="AA27" i="2" s="1"/>
  <c r="N29" i="2"/>
  <c r="J32" i="2"/>
  <c r="R34" i="2"/>
  <c r="J36" i="2"/>
  <c r="R38" i="2"/>
  <c r="J40" i="2"/>
  <c r="R42" i="2"/>
  <c r="J44" i="2"/>
  <c r="R46" i="2"/>
  <c r="J48" i="2"/>
  <c r="R50" i="2"/>
  <c r="J52" i="2"/>
  <c r="R54" i="2"/>
  <c r="J56" i="2"/>
  <c r="R58" i="2"/>
  <c r="J60" i="2"/>
  <c r="R62" i="2"/>
  <c r="J64" i="2"/>
  <c r="R66" i="2"/>
  <c r="J68" i="2"/>
  <c r="R70" i="2"/>
  <c r="J72" i="2"/>
  <c r="R74" i="2"/>
  <c r="J76" i="2"/>
  <c r="R78" i="2"/>
  <c r="J80" i="2"/>
  <c r="R82" i="2"/>
  <c r="J84" i="2"/>
  <c r="R86" i="2"/>
  <c r="J88" i="2"/>
  <c r="R90" i="2"/>
  <c r="J92" i="2"/>
  <c r="R94" i="2"/>
  <c r="J96" i="2"/>
  <c r="R98" i="2"/>
  <c r="J100" i="2"/>
  <c r="R102" i="2"/>
  <c r="J104" i="2"/>
  <c r="R106" i="2"/>
  <c r="J108" i="2"/>
  <c r="R110" i="2"/>
  <c r="J112" i="2"/>
  <c r="R114" i="2"/>
  <c r="J116" i="2"/>
  <c r="R118" i="2"/>
  <c r="J120" i="2"/>
  <c r="R122" i="2"/>
  <c r="J124" i="2"/>
  <c r="R126" i="2"/>
  <c r="J128" i="2"/>
  <c r="R130" i="2"/>
  <c r="J132" i="2"/>
  <c r="R134" i="2"/>
  <c r="J136" i="2"/>
  <c r="R138" i="2"/>
  <c r="J140" i="2"/>
  <c r="R142" i="2"/>
  <c r="J144" i="2"/>
  <c r="R146" i="2"/>
  <c r="V187" i="2"/>
  <c r="V191" i="2"/>
  <c r="V195" i="2"/>
  <c r="V199" i="2"/>
  <c r="V203" i="2"/>
  <c r="V207" i="2"/>
  <c r="V211" i="2"/>
  <c r="V215" i="2"/>
  <c r="V219" i="2"/>
  <c r="V223" i="2"/>
  <c r="V227" i="2"/>
  <c r="V231" i="2"/>
  <c r="J5" i="2"/>
  <c r="U6" i="2"/>
  <c r="AA6" i="2" s="1"/>
  <c r="U10" i="2"/>
  <c r="AA10" i="2" s="1"/>
  <c r="J17" i="2"/>
  <c r="U18" i="2"/>
  <c r="AA18" i="2" s="1"/>
  <c r="J21" i="2"/>
  <c r="U22" i="2"/>
  <c r="AA22" i="2" s="1"/>
  <c r="J25" i="2"/>
  <c r="U26" i="2"/>
  <c r="AA26" i="2" s="1"/>
  <c r="J29" i="2"/>
  <c r="U30" i="2"/>
  <c r="AA30" i="2" s="1"/>
  <c r="R31" i="2"/>
  <c r="U31" i="2"/>
  <c r="AA31" i="2" s="1"/>
  <c r="N34" i="2"/>
  <c r="N38" i="2"/>
  <c r="N42" i="2"/>
  <c r="N46" i="2"/>
  <c r="N50" i="2"/>
  <c r="N54" i="2"/>
  <c r="N58" i="2"/>
  <c r="N62" i="2"/>
  <c r="N66" i="2"/>
  <c r="N70" i="2"/>
  <c r="N74" i="2"/>
  <c r="N78" i="2"/>
  <c r="N82" i="2"/>
  <c r="N86" i="2"/>
  <c r="N90" i="2"/>
  <c r="N94" i="2"/>
  <c r="N98" i="2"/>
  <c r="N102" i="2"/>
  <c r="N106" i="2"/>
  <c r="N110" i="2"/>
  <c r="N114" i="2"/>
  <c r="N118" i="2"/>
  <c r="N122" i="2"/>
  <c r="N126" i="2"/>
  <c r="N130" i="2"/>
  <c r="N134" i="2"/>
  <c r="N138" i="2"/>
  <c r="N142" i="2"/>
  <c r="N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V186" i="2"/>
  <c r="V194" i="2"/>
  <c r="V198" i="2"/>
  <c r="V202" i="2"/>
  <c r="V206" i="2"/>
  <c r="V210" i="2"/>
  <c r="V214" i="2"/>
  <c r="V218" i="2"/>
  <c r="V222" i="2"/>
  <c r="V226" i="2"/>
  <c r="V230" i="2"/>
  <c r="J9" i="2"/>
  <c r="J13" i="2"/>
  <c r="U14" i="2"/>
  <c r="AA14" i="2" s="1"/>
  <c r="U5" i="2"/>
  <c r="V6" i="2"/>
  <c r="N7" i="2"/>
  <c r="V7" i="2" s="1"/>
  <c r="J8" i="2"/>
  <c r="V8" i="2" s="1"/>
  <c r="U9" i="2"/>
  <c r="AA9" i="2" s="1"/>
  <c r="V10" i="2"/>
  <c r="N11" i="2"/>
  <c r="V11" i="2" s="1"/>
  <c r="J12" i="2"/>
  <c r="V12" i="2" s="1"/>
  <c r="U13" i="2"/>
  <c r="AA13" i="2" s="1"/>
  <c r="V14" i="2"/>
  <c r="N15" i="2"/>
  <c r="V15" i="2" s="1"/>
  <c r="J16" i="2"/>
  <c r="V16" i="2" s="1"/>
  <c r="U17" i="2"/>
  <c r="AA17" i="2" s="1"/>
  <c r="V18" i="2"/>
  <c r="N19" i="2"/>
  <c r="V19" i="2" s="1"/>
  <c r="J20" i="2"/>
  <c r="V20" i="2" s="1"/>
  <c r="U21" i="2"/>
  <c r="AA21" i="2" s="1"/>
  <c r="V22" i="2"/>
  <c r="N23" i="2"/>
  <c r="V23" i="2" s="1"/>
  <c r="J24" i="2"/>
  <c r="V24" i="2" s="1"/>
  <c r="U25" i="2"/>
  <c r="AA25" i="2" s="1"/>
  <c r="V26" i="2"/>
  <c r="N27" i="2"/>
  <c r="J28" i="2"/>
  <c r="V28" i="2" s="1"/>
  <c r="U29" i="2"/>
  <c r="AA29" i="2" s="1"/>
  <c r="V30" i="2"/>
  <c r="N31" i="2"/>
  <c r="R32" i="2"/>
  <c r="J34" i="2"/>
  <c r="N35" i="2"/>
  <c r="V35" i="2" s="1"/>
  <c r="R36" i="2"/>
  <c r="J38" i="2"/>
  <c r="N39" i="2"/>
  <c r="V39" i="2" s="1"/>
  <c r="R40" i="2"/>
  <c r="J42" i="2"/>
  <c r="N43" i="2"/>
  <c r="V43" i="2" s="1"/>
  <c r="R44" i="2"/>
  <c r="J46" i="2"/>
  <c r="N47" i="2"/>
  <c r="V47" i="2" s="1"/>
  <c r="R48" i="2"/>
  <c r="J50" i="2"/>
  <c r="N51" i="2"/>
  <c r="V51" i="2" s="1"/>
  <c r="R52" i="2"/>
  <c r="J54" i="2"/>
  <c r="N55" i="2"/>
  <c r="V55" i="2" s="1"/>
  <c r="R56" i="2"/>
  <c r="J58" i="2"/>
  <c r="N59" i="2"/>
  <c r="V59" i="2" s="1"/>
  <c r="R60" i="2"/>
  <c r="J62" i="2"/>
  <c r="N63" i="2"/>
  <c r="V63" i="2" s="1"/>
  <c r="R64" i="2"/>
  <c r="J66" i="2"/>
  <c r="N67" i="2"/>
  <c r="V67" i="2" s="1"/>
  <c r="R68" i="2"/>
  <c r="J70" i="2"/>
  <c r="N71" i="2"/>
  <c r="V71" i="2" s="1"/>
  <c r="R72" i="2"/>
  <c r="J74" i="2"/>
  <c r="N75" i="2"/>
  <c r="V75" i="2" s="1"/>
  <c r="R76" i="2"/>
  <c r="J78" i="2"/>
  <c r="N79" i="2"/>
  <c r="V79" i="2" s="1"/>
  <c r="R80" i="2"/>
  <c r="J82" i="2"/>
  <c r="N83" i="2"/>
  <c r="V83" i="2" s="1"/>
  <c r="R84" i="2"/>
  <c r="J86" i="2"/>
  <c r="N87" i="2"/>
  <c r="V87" i="2" s="1"/>
  <c r="R88" i="2"/>
  <c r="J90" i="2"/>
  <c r="N91" i="2"/>
  <c r="V91" i="2" s="1"/>
  <c r="R92" i="2"/>
  <c r="J94" i="2"/>
  <c r="N95" i="2"/>
  <c r="V95" i="2" s="1"/>
  <c r="R96" i="2"/>
  <c r="J98" i="2"/>
  <c r="N99" i="2"/>
  <c r="V99" i="2" s="1"/>
  <c r="R100" i="2"/>
  <c r="J102" i="2"/>
  <c r="N103" i="2"/>
  <c r="V103" i="2" s="1"/>
  <c r="R104" i="2"/>
  <c r="J106" i="2"/>
  <c r="N107" i="2"/>
  <c r="V107" i="2" s="1"/>
  <c r="R108" i="2"/>
  <c r="J110" i="2"/>
  <c r="N111" i="2"/>
  <c r="V111" i="2" s="1"/>
  <c r="R112" i="2"/>
  <c r="J114" i="2"/>
  <c r="N115" i="2"/>
  <c r="V115" i="2" s="1"/>
  <c r="R116" i="2"/>
  <c r="J118" i="2"/>
  <c r="N119" i="2"/>
  <c r="V119" i="2" s="1"/>
  <c r="R120" i="2"/>
  <c r="J122" i="2"/>
  <c r="N123" i="2"/>
  <c r="V123" i="2" s="1"/>
  <c r="R124" i="2"/>
  <c r="J126" i="2"/>
  <c r="N127" i="2"/>
  <c r="V127" i="2" s="1"/>
  <c r="R128" i="2"/>
  <c r="J130" i="2"/>
  <c r="N131" i="2"/>
  <c r="V131" i="2" s="1"/>
  <c r="R132" i="2"/>
  <c r="J134" i="2"/>
  <c r="N135" i="2"/>
  <c r="V135" i="2" s="1"/>
  <c r="R136" i="2"/>
  <c r="J138" i="2"/>
  <c r="N139" i="2"/>
  <c r="V139" i="2" s="1"/>
  <c r="R140" i="2"/>
  <c r="J142" i="2"/>
  <c r="N143" i="2"/>
  <c r="V143" i="2" s="1"/>
  <c r="R144" i="2"/>
  <c r="J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V189" i="2"/>
  <c r="V193" i="2"/>
  <c r="V197" i="2"/>
  <c r="V201" i="2"/>
  <c r="V205" i="2"/>
  <c r="V209" i="2"/>
  <c r="V213" i="2"/>
  <c r="V217" i="2"/>
  <c r="V221" i="2"/>
  <c r="V225" i="2"/>
  <c r="V229" i="2"/>
  <c r="T236" i="2"/>
  <c r="U32" i="2"/>
  <c r="AA32" i="2" s="1"/>
  <c r="U34" i="2"/>
  <c r="AA34" i="2" s="1"/>
  <c r="U36" i="2"/>
  <c r="AA36" i="2" s="1"/>
  <c r="U40" i="2"/>
  <c r="AA40" i="2" s="1"/>
  <c r="U42" i="2"/>
  <c r="AA42" i="2" s="1"/>
  <c r="U45" i="2"/>
  <c r="AA45" i="2" s="1"/>
  <c r="U46" i="2"/>
  <c r="AA46" i="2" s="1"/>
  <c r="U48" i="2"/>
  <c r="AA48" i="2" s="1"/>
  <c r="U50" i="2"/>
  <c r="AA50" i="2" s="1"/>
  <c r="U54" i="2"/>
  <c r="AA54" i="2" s="1"/>
  <c r="U55" i="2"/>
  <c r="AA55" i="2" s="1"/>
  <c r="U56" i="2"/>
  <c r="AA56" i="2" s="1"/>
  <c r="U58" i="2"/>
  <c r="AA58" i="2" s="1"/>
  <c r="U60" i="2"/>
  <c r="AA60" i="2" s="1"/>
  <c r="U62" i="2"/>
  <c r="AA62" i="2" s="1"/>
  <c r="U65" i="2"/>
  <c r="AA65" i="2" s="1"/>
  <c r="U66" i="2"/>
  <c r="AA66" i="2" s="1"/>
  <c r="U68" i="2"/>
  <c r="AA68" i="2" s="1"/>
  <c r="U70" i="2"/>
  <c r="AA70" i="2" s="1"/>
  <c r="U72" i="2"/>
  <c r="AA72" i="2" s="1"/>
  <c r="U74" i="2"/>
  <c r="AA74" i="2" s="1"/>
  <c r="U77" i="2"/>
  <c r="AA77" i="2" s="1"/>
  <c r="U79" i="2"/>
  <c r="AA79" i="2" s="1"/>
  <c r="U82" i="2"/>
  <c r="AA82" i="2" s="1"/>
  <c r="U84" i="2"/>
  <c r="AA84" i="2" s="1"/>
  <c r="U87" i="2"/>
  <c r="AA87" i="2" s="1"/>
  <c r="U90" i="2"/>
  <c r="AA90" i="2" s="1"/>
  <c r="U92" i="2"/>
  <c r="AA92" i="2" s="1"/>
  <c r="U95" i="2"/>
  <c r="AA95" i="2" s="1"/>
  <c r="U98" i="2"/>
  <c r="AA98" i="2" s="1"/>
  <c r="U101" i="2"/>
  <c r="AA101" i="2" s="1"/>
  <c r="U103" i="2"/>
  <c r="AA103" i="2" s="1"/>
  <c r="U106" i="2"/>
  <c r="AA106" i="2" s="1"/>
  <c r="U108" i="2"/>
  <c r="AA108" i="2" s="1"/>
  <c r="U112" i="2"/>
  <c r="AA112" i="2" s="1"/>
  <c r="U115" i="2"/>
  <c r="AA115" i="2" s="1"/>
  <c r="U118" i="2"/>
  <c r="AA118" i="2" s="1"/>
  <c r="U121" i="2"/>
  <c r="AA121" i="2" s="1"/>
  <c r="U123" i="2"/>
  <c r="AA123" i="2" s="1"/>
  <c r="U124" i="2"/>
  <c r="AA124" i="2" s="1"/>
  <c r="U125" i="2"/>
  <c r="AA125" i="2" s="1"/>
  <c r="U126" i="2"/>
  <c r="AA126" i="2" s="1"/>
  <c r="U128" i="2"/>
  <c r="AA128" i="2" s="1"/>
  <c r="U130" i="2"/>
  <c r="AA130" i="2" s="1"/>
  <c r="U133" i="2"/>
  <c r="AA133" i="2" s="1"/>
  <c r="U134" i="2"/>
  <c r="AA134" i="2" s="1"/>
  <c r="U136" i="2"/>
  <c r="AA136" i="2" s="1"/>
  <c r="U138" i="2"/>
  <c r="AA138" i="2" s="1"/>
  <c r="U140" i="2"/>
  <c r="AA140" i="2" s="1"/>
  <c r="U142" i="2"/>
  <c r="AA142" i="2" s="1"/>
  <c r="U144" i="2"/>
  <c r="AA144" i="2" s="1"/>
  <c r="U146" i="2"/>
  <c r="AA146" i="2" s="1"/>
  <c r="U148" i="2"/>
  <c r="AA148" i="2" s="1"/>
  <c r="U152" i="2"/>
  <c r="AA152" i="2" s="1"/>
  <c r="U161" i="2"/>
  <c r="AA161" i="2" s="1"/>
  <c r="U163" i="2"/>
  <c r="AA163" i="2" s="1"/>
  <c r="U165" i="2"/>
  <c r="AA165" i="2" s="1"/>
  <c r="U167" i="2"/>
  <c r="AA167" i="2" s="1"/>
  <c r="U170" i="2"/>
  <c r="AA170" i="2" s="1"/>
  <c r="U171" i="2"/>
  <c r="AA171" i="2" s="1"/>
  <c r="U172" i="2"/>
  <c r="AA172" i="2" s="1"/>
  <c r="U174" i="2"/>
  <c r="AA174" i="2" s="1"/>
  <c r="U176" i="2"/>
  <c r="AA176" i="2" s="1"/>
  <c r="U178" i="2"/>
  <c r="AA178" i="2" s="1"/>
  <c r="U181" i="2"/>
  <c r="AA181" i="2" s="1"/>
  <c r="U183" i="2"/>
  <c r="AA183" i="2" s="1"/>
  <c r="U185" i="2"/>
  <c r="AA185" i="2" s="1"/>
  <c r="U187" i="2"/>
  <c r="AA187" i="2" s="1"/>
  <c r="U189" i="2"/>
  <c r="AA189" i="2" s="1"/>
  <c r="U191" i="2"/>
  <c r="AA191" i="2" s="1"/>
  <c r="U193" i="2"/>
  <c r="AA193" i="2" s="1"/>
  <c r="U195" i="2"/>
  <c r="AA195" i="2" s="1"/>
  <c r="U197" i="2"/>
  <c r="AA197" i="2" s="1"/>
  <c r="U199" i="2"/>
  <c r="AA199" i="2" s="1"/>
  <c r="U201" i="2"/>
  <c r="AA201" i="2" s="1"/>
  <c r="U203" i="2"/>
  <c r="AA203" i="2" s="1"/>
  <c r="U207" i="2"/>
  <c r="AA207" i="2" s="1"/>
  <c r="U209" i="2"/>
  <c r="AA209" i="2" s="1"/>
  <c r="U211" i="2"/>
  <c r="AA211" i="2" s="1"/>
  <c r="U213" i="2"/>
  <c r="AA213" i="2" s="1"/>
  <c r="U215" i="2"/>
  <c r="AA215" i="2" s="1"/>
  <c r="U217" i="2"/>
  <c r="AA217" i="2" s="1"/>
  <c r="U219" i="2"/>
  <c r="AA219" i="2" s="1"/>
  <c r="U221" i="2"/>
  <c r="AA221" i="2" s="1"/>
  <c r="U222" i="2"/>
  <c r="AA222" i="2" s="1"/>
  <c r="U223" i="2"/>
  <c r="AA223" i="2" s="1"/>
  <c r="U225" i="2"/>
  <c r="AA225" i="2" s="1"/>
  <c r="U226" i="2"/>
  <c r="AA226" i="2" s="1"/>
  <c r="U228" i="2"/>
  <c r="AA228" i="2" s="1"/>
  <c r="U230" i="2"/>
  <c r="AA230" i="2" s="1"/>
  <c r="U231" i="2"/>
  <c r="AA231" i="2" s="1"/>
  <c r="U232" i="2"/>
  <c r="AA232" i="2" s="1"/>
  <c r="U233" i="2"/>
  <c r="AA233" i="2" s="1"/>
  <c r="U33" i="2"/>
  <c r="AA33" i="2" s="1"/>
  <c r="U35" i="2"/>
  <c r="AA35" i="2" s="1"/>
  <c r="U37" i="2"/>
  <c r="AA37" i="2" s="1"/>
  <c r="U38" i="2"/>
  <c r="AA38" i="2" s="1"/>
  <c r="U39" i="2"/>
  <c r="AA39" i="2" s="1"/>
  <c r="U41" i="2"/>
  <c r="AA41" i="2" s="1"/>
  <c r="U43" i="2"/>
  <c r="AA43" i="2" s="1"/>
  <c r="U44" i="2"/>
  <c r="AA44" i="2" s="1"/>
  <c r="U47" i="2"/>
  <c r="AA47" i="2" s="1"/>
  <c r="U49" i="2"/>
  <c r="AA49" i="2" s="1"/>
  <c r="U51" i="2"/>
  <c r="AA51" i="2" s="1"/>
  <c r="U52" i="2"/>
  <c r="AA52" i="2" s="1"/>
  <c r="U53" i="2"/>
  <c r="AA53" i="2" s="1"/>
  <c r="U57" i="2"/>
  <c r="AA57" i="2" s="1"/>
  <c r="U59" i="2"/>
  <c r="AA59" i="2" s="1"/>
  <c r="U61" i="2"/>
  <c r="AA61" i="2" s="1"/>
  <c r="U63" i="2"/>
  <c r="AA63" i="2" s="1"/>
  <c r="U64" i="2"/>
  <c r="AA64" i="2" s="1"/>
  <c r="U67" i="2"/>
  <c r="AA67" i="2" s="1"/>
  <c r="U69" i="2"/>
  <c r="AA69" i="2" s="1"/>
  <c r="U71" i="2"/>
  <c r="AA71" i="2" s="1"/>
  <c r="U73" i="2"/>
  <c r="AA73" i="2" s="1"/>
  <c r="U75" i="2"/>
  <c r="AA75" i="2" s="1"/>
  <c r="U76" i="2"/>
  <c r="AA76" i="2" s="1"/>
  <c r="U78" i="2"/>
  <c r="AA78" i="2" s="1"/>
  <c r="U80" i="2"/>
  <c r="AA80" i="2" s="1"/>
  <c r="U81" i="2"/>
  <c r="AA81" i="2" s="1"/>
  <c r="U83" i="2"/>
  <c r="AA83" i="2" s="1"/>
  <c r="U85" i="2"/>
  <c r="AA85" i="2" s="1"/>
  <c r="U86" i="2"/>
  <c r="AA86" i="2" s="1"/>
  <c r="U88" i="2"/>
  <c r="AA88" i="2" s="1"/>
  <c r="U89" i="2"/>
  <c r="AA89" i="2" s="1"/>
  <c r="U91" i="2"/>
  <c r="AA91" i="2" s="1"/>
  <c r="U93" i="2"/>
  <c r="AA93" i="2" s="1"/>
  <c r="U94" i="2"/>
  <c r="AA94" i="2" s="1"/>
  <c r="U96" i="2"/>
  <c r="AA96" i="2" s="1"/>
  <c r="U97" i="2"/>
  <c r="AA97" i="2" s="1"/>
  <c r="U99" i="2"/>
  <c r="AA99" i="2" s="1"/>
  <c r="U100" i="2"/>
  <c r="AA100" i="2" s="1"/>
  <c r="U102" i="2"/>
  <c r="AA102" i="2" s="1"/>
  <c r="U104" i="2"/>
  <c r="AA104" i="2" s="1"/>
  <c r="U105" i="2"/>
  <c r="AA105" i="2" s="1"/>
  <c r="U107" i="2"/>
  <c r="AA107" i="2" s="1"/>
  <c r="U109" i="2"/>
  <c r="AA109" i="2" s="1"/>
  <c r="U110" i="2"/>
  <c r="AA110" i="2" s="1"/>
  <c r="U111" i="2"/>
  <c r="AA111" i="2" s="1"/>
  <c r="U113" i="2"/>
  <c r="AA113" i="2" s="1"/>
  <c r="U114" i="2"/>
  <c r="AA114" i="2" s="1"/>
  <c r="U116" i="2"/>
  <c r="AA116" i="2" s="1"/>
  <c r="U117" i="2"/>
  <c r="AA117" i="2" s="1"/>
  <c r="U119" i="2"/>
  <c r="AA119" i="2" s="1"/>
  <c r="U120" i="2"/>
  <c r="AA120" i="2" s="1"/>
  <c r="U122" i="2"/>
  <c r="AA122" i="2" s="1"/>
  <c r="U127" i="2"/>
  <c r="AA127" i="2" s="1"/>
  <c r="U129" i="2"/>
  <c r="AA129" i="2" s="1"/>
  <c r="U131" i="2"/>
  <c r="AA131" i="2" s="1"/>
  <c r="U132" i="2"/>
  <c r="AA132" i="2" s="1"/>
  <c r="U135" i="2"/>
  <c r="AA135" i="2" s="1"/>
  <c r="U137" i="2"/>
  <c r="AA137" i="2" s="1"/>
  <c r="U139" i="2"/>
  <c r="AA139" i="2" s="1"/>
  <c r="U141" i="2"/>
  <c r="AA141" i="2" s="1"/>
  <c r="U143" i="2"/>
  <c r="AA143" i="2" s="1"/>
  <c r="U145" i="2"/>
  <c r="AA145" i="2" s="1"/>
  <c r="U147" i="2"/>
  <c r="AA147" i="2" s="1"/>
  <c r="U149" i="2"/>
  <c r="AA149" i="2" s="1"/>
  <c r="U150" i="2"/>
  <c r="AA150" i="2" s="1"/>
  <c r="U151" i="2"/>
  <c r="AA151" i="2" s="1"/>
  <c r="U153" i="2"/>
  <c r="AA153" i="2" s="1"/>
  <c r="U154" i="2"/>
  <c r="AA154" i="2" s="1"/>
  <c r="U155" i="2"/>
  <c r="AA155" i="2" s="1"/>
  <c r="U156" i="2"/>
  <c r="AA156" i="2" s="1"/>
  <c r="U157" i="2"/>
  <c r="AA157" i="2" s="1"/>
  <c r="U158" i="2"/>
  <c r="AA158" i="2" s="1"/>
  <c r="U159" i="2"/>
  <c r="AA159" i="2" s="1"/>
  <c r="U160" i="2"/>
  <c r="AA160" i="2" s="1"/>
  <c r="U162" i="2"/>
  <c r="AA162" i="2" s="1"/>
  <c r="U164" i="2"/>
  <c r="AA164" i="2" s="1"/>
  <c r="U166" i="2"/>
  <c r="AA166" i="2" s="1"/>
  <c r="U168" i="2"/>
  <c r="AA168" i="2" s="1"/>
  <c r="U169" i="2"/>
  <c r="AA169" i="2" s="1"/>
  <c r="U173" i="2"/>
  <c r="AA173" i="2" s="1"/>
  <c r="U175" i="2"/>
  <c r="AA175" i="2" s="1"/>
  <c r="U177" i="2"/>
  <c r="AA177" i="2" s="1"/>
  <c r="U179" i="2"/>
  <c r="AA179" i="2" s="1"/>
  <c r="U180" i="2"/>
  <c r="AA180" i="2" s="1"/>
  <c r="U182" i="2"/>
  <c r="AA182" i="2" s="1"/>
  <c r="U184" i="2"/>
  <c r="AA184" i="2" s="1"/>
  <c r="U186" i="2"/>
  <c r="AA186" i="2" s="1"/>
  <c r="U188" i="2"/>
  <c r="AA188" i="2" s="1"/>
  <c r="U190" i="2"/>
  <c r="AA190" i="2" s="1"/>
  <c r="U192" i="2"/>
  <c r="AA192" i="2" s="1"/>
  <c r="U194" i="2"/>
  <c r="AA194" i="2" s="1"/>
  <c r="U196" i="2"/>
  <c r="AA196" i="2" s="1"/>
  <c r="U198" i="2"/>
  <c r="AA198" i="2" s="1"/>
  <c r="U200" i="2"/>
  <c r="AA200" i="2" s="1"/>
  <c r="U202" i="2"/>
  <c r="AA202" i="2" s="1"/>
  <c r="U204" i="2"/>
  <c r="AA204" i="2" s="1"/>
  <c r="U205" i="2"/>
  <c r="AA205" i="2" s="1"/>
  <c r="U206" i="2"/>
  <c r="AA206" i="2" s="1"/>
  <c r="U208" i="2"/>
  <c r="AA208" i="2" s="1"/>
  <c r="U210" i="2"/>
  <c r="AA210" i="2" s="1"/>
  <c r="U212" i="2"/>
  <c r="AA212" i="2" s="1"/>
  <c r="U214" i="2"/>
  <c r="AA214" i="2" s="1"/>
  <c r="U216" i="2"/>
  <c r="AA216" i="2" s="1"/>
  <c r="U218" i="2"/>
  <c r="AA218" i="2" s="1"/>
  <c r="U220" i="2"/>
  <c r="AA220" i="2" s="1"/>
  <c r="U224" i="2"/>
  <c r="AA224" i="2" s="1"/>
  <c r="U227" i="2"/>
  <c r="AA227" i="2" s="1"/>
  <c r="U229" i="2"/>
  <c r="AA229" i="2" s="1"/>
  <c r="R236" i="2"/>
  <c r="N236" i="2"/>
  <c r="J236" i="2"/>
  <c r="R237" i="2"/>
  <c r="N237" i="2"/>
  <c r="J237" i="2"/>
  <c r="U238" i="2"/>
  <c r="AA238" i="2" s="1"/>
  <c r="V239" i="2"/>
  <c r="N240" i="2"/>
  <c r="V240" i="2" s="1"/>
  <c r="J241" i="2"/>
  <c r="U242" i="2"/>
  <c r="AA242" i="2" s="1"/>
  <c r="V243" i="2"/>
  <c r="N244" i="2"/>
  <c r="V244" i="2" s="1"/>
  <c r="J245" i="2"/>
  <c r="U246" i="2"/>
  <c r="AA246" i="2" s="1"/>
  <c r="V247" i="2"/>
  <c r="N248" i="2"/>
  <c r="V248" i="2" s="1"/>
  <c r="J249" i="2"/>
  <c r="U250" i="2"/>
  <c r="AA250" i="2" s="1"/>
  <c r="V251" i="2"/>
  <c r="N252" i="2"/>
  <c r="V252" i="2" s="1"/>
  <c r="J253" i="2"/>
  <c r="U254" i="2"/>
  <c r="AA254" i="2" s="1"/>
  <c r="V255" i="2"/>
  <c r="N256" i="2"/>
  <c r="V256" i="2" s="1"/>
  <c r="J257" i="2"/>
  <c r="U258" i="2"/>
  <c r="AA258" i="2" s="1"/>
  <c r="V259" i="2"/>
  <c r="N260" i="2"/>
  <c r="V260" i="2" s="1"/>
  <c r="J261" i="2"/>
  <c r="U262" i="2"/>
  <c r="AA262" i="2" s="1"/>
  <c r="V263" i="2"/>
  <c r="N264" i="2"/>
  <c r="V264" i="2" s="1"/>
  <c r="J265" i="2"/>
  <c r="U266" i="2"/>
  <c r="AA266" i="2" s="1"/>
  <c r="V267" i="2"/>
  <c r="N268" i="2"/>
  <c r="V268" i="2" s="1"/>
  <c r="J269" i="2"/>
  <c r="U270" i="2"/>
  <c r="AA270" i="2" s="1"/>
  <c r="V271" i="2"/>
  <c r="N272" i="2"/>
  <c r="V272" i="2" s="1"/>
  <c r="J273" i="2"/>
  <c r="U274" i="2"/>
  <c r="AA274" i="2" s="1"/>
  <c r="V275" i="2"/>
  <c r="N276" i="2"/>
  <c r="J277" i="2"/>
  <c r="U278" i="2"/>
  <c r="AA278" i="2" s="1"/>
  <c r="V279" i="2"/>
  <c r="N280" i="2"/>
  <c r="V280" i="2" s="1"/>
  <c r="J281" i="2"/>
  <c r="U282" i="2"/>
  <c r="AA282" i="2" s="1"/>
  <c r="V283" i="2"/>
  <c r="N284" i="2"/>
  <c r="J285" i="2"/>
  <c r="U286" i="2"/>
  <c r="AA286" i="2" s="1"/>
  <c r="V287" i="2"/>
  <c r="N288" i="2"/>
  <c r="J289" i="2"/>
  <c r="U290" i="2"/>
  <c r="AA290" i="2" s="1"/>
  <c r="V291" i="2"/>
  <c r="N292" i="2"/>
  <c r="V292" i="2" s="1"/>
  <c r="J293" i="2"/>
  <c r="V293" i="2" s="1"/>
  <c r="U294" i="2"/>
  <c r="AA294" i="2" s="1"/>
  <c r="V295" i="2"/>
  <c r="N296" i="2"/>
  <c r="V296" i="2" s="1"/>
  <c r="J297" i="2"/>
  <c r="U298" i="2"/>
  <c r="AA298" i="2" s="1"/>
  <c r="V299" i="2"/>
  <c r="N300" i="2"/>
  <c r="J301" i="2"/>
  <c r="V301" i="2" s="1"/>
  <c r="U302" i="2"/>
  <c r="AA302" i="2" s="1"/>
  <c r="V303" i="2"/>
  <c r="N304" i="2"/>
  <c r="V304" i="2" s="1"/>
  <c r="J305" i="2"/>
  <c r="V305" i="2" s="1"/>
  <c r="U306" i="2"/>
  <c r="AA306" i="2" s="1"/>
  <c r="V307" i="2"/>
  <c r="N308" i="2"/>
  <c r="V308" i="2" s="1"/>
  <c r="J309" i="2"/>
  <c r="V309" i="2" s="1"/>
  <c r="U310" i="2"/>
  <c r="AA310" i="2" s="1"/>
  <c r="V311" i="2"/>
  <c r="N312" i="2"/>
  <c r="V312" i="2" s="1"/>
  <c r="J313" i="2"/>
  <c r="V313" i="2" s="1"/>
  <c r="U314" i="2"/>
  <c r="AA314" i="2" s="1"/>
  <c r="V315" i="2"/>
  <c r="N316" i="2"/>
  <c r="V316" i="2" s="1"/>
  <c r="J317" i="2"/>
  <c r="V317" i="2" s="1"/>
  <c r="U318" i="2"/>
  <c r="AA318" i="2" s="1"/>
  <c r="V319" i="2"/>
  <c r="N320" i="2"/>
  <c r="V320" i="2" s="1"/>
  <c r="J321" i="2"/>
  <c r="V321" i="2" s="1"/>
  <c r="U322" i="2"/>
  <c r="AA322" i="2" s="1"/>
  <c r="V323" i="2"/>
  <c r="N324" i="2"/>
  <c r="V324" i="2" s="1"/>
  <c r="J325" i="2"/>
  <c r="U326" i="2"/>
  <c r="AA326" i="2" s="1"/>
  <c r="V327" i="2"/>
  <c r="N328" i="2"/>
  <c r="V328" i="2" s="1"/>
  <c r="J329" i="2"/>
  <c r="V329" i="2" s="1"/>
  <c r="U330" i="2"/>
  <c r="AA330" i="2" s="1"/>
  <c r="V331" i="2"/>
  <c r="N332" i="2"/>
  <c r="V332" i="2" s="1"/>
  <c r="J333" i="2"/>
  <c r="V333" i="2" s="1"/>
  <c r="U334" i="2"/>
  <c r="AA334" i="2" s="1"/>
  <c r="V335" i="2"/>
  <c r="N336" i="2"/>
  <c r="V336" i="2" s="1"/>
  <c r="J337" i="2"/>
  <c r="V337" i="2" s="1"/>
  <c r="U338" i="2"/>
  <c r="AA338" i="2" s="1"/>
  <c r="V339" i="2"/>
  <c r="N340" i="2"/>
  <c r="V340" i="2" s="1"/>
  <c r="J341" i="2"/>
  <c r="V341" i="2" s="1"/>
  <c r="U342" i="2"/>
  <c r="AA342" i="2" s="1"/>
  <c r="V343" i="2"/>
  <c r="N344" i="2"/>
  <c r="V344" i="2" s="1"/>
  <c r="J345" i="2"/>
  <c r="V345" i="2" s="1"/>
  <c r="U346" i="2"/>
  <c r="AA346" i="2" s="1"/>
  <c r="V347" i="2"/>
  <c r="N348" i="2"/>
  <c r="V348" i="2" s="1"/>
  <c r="J349" i="2"/>
  <c r="V349" i="2" s="1"/>
  <c r="U350" i="2"/>
  <c r="AA350" i="2" s="1"/>
  <c r="V351" i="2"/>
  <c r="N352" i="2"/>
  <c r="V352" i="2" s="1"/>
  <c r="J353" i="2"/>
  <c r="V353" i="2" s="1"/>
  <c r="U354" i="2"/>
  <c r="AA354" i="2" s="1"/>
  <c r="V355" i="2"/>
  <c r="N356" i="2"/>
  <c r="V356" i="2" s="1"/>
  <c r="J357" i="2"/>
  <c r="V357" i="2" s="1"/>
  <c r="U358" i="2"/>
  <c r="AA358" i="2" s="1"/>
  <c r="V359" i="2"/>
  <c r="N360" i="2"/>
  <c r="J361" i="2"/>
  <c r="V361" i="2" s="1"/>
  <c r="U362" i="2"/>
  <c r="AA362" i="2" s="1"/>
  <c r="V363" i="2"/>
  <c r="N364" i="2"/>
  <c r="U366" i="2"/>
  <c r="AA366" i="2" s="1"/>
  <c r="R367" i="2"/>
  <c r="U368" i="2"/>
  <c r="AA368" i="2" s="1"/>
  <c r="U241" i="2"/>
  <c r="AA241" i="2" s="1"/>
  <c r="U245" i="2"/>
  <c r="AA245" i="2" s="1"/>
  <c r="U249" i="2"/>
  <c r="AA249" i="2" s="1"/>
  <c r="U253" i="2"/>
  <c r="AA253" i="2" s="1"/>
  <c r="U257" i="2"/>
  <c r="AA257" i="2" s="1"/>
  <c r="U261" i="2"/>
  <c r="AA261" i="2" s="1"/>
  <c r="U265" i="2"/>
  <c r="AA265" i="2" s="1"/>
  <c r="V266" i="2"/>
  <c r="U269" i="2"/>
  <c r="AA269" i="2" s="1"/>
  <c r="V270" i="2"/>
  <c r="U273" i="2"/>
  <c r="AA273" i="2" s="1"/>
  <c r="V274" i="2"/>
  <c r="U277" i="2"/>
  <c r="AA277" i="2" s="1"/>
  <c r="V278" i="2"/>
  <c r="U281" i="2"/>
  <c r="AA281" i="2" s="1"/>
  <c r="V282" i="2"/>
  <c r="U285" i="2"/>
  <c r="AA285" i="2" s="1"/>
  <c r="V286" i="2"/>
  <c r="U289" i="2"/>
  <c r="AA289" i="2" s="1"/>
  <c r="V290" i="2"/>
  <c r="U293" i="2"/>
  <c r="AA293" i="2" s="1"/>
  <c r="U329" i="2"/>
  <c r="AA329" i="2" s="1"/>
  <c r="V330" i="2"/>
  <c r="U333" i="2"/>
  <c r="AA333" i="2" s="1"/>
  <c r="V334" i="2"/>
  <c r="U337" i="2"/>
  <c r="AA337" i="2" s="1"/>
  <c r="V338" i="2"/>
  <c r="U341" i="2"/>
  <c r="AA341" i="2" s="1"/>
  <c r="V342" i="2"/>
  <c r="U345" i="2"/>
  <c r="AA345" i="2" s="1"/>
  <c r="V346" i="2"/>
  <c r="U349" i="2"/>
  <c r="AA349" i="2" s="1"/>
  <c r="V350" i="2"/>
  <c r="U353" i="2"/>
  <c r="AA353" i="2" s="1"/>
  <c r="V354" i="2"/>
  <c r="U357" i="2"/>
  <c r="AA357" i="2" s="1"/>
  <c r="V358" i="2"/>
  <c r="J360" i="2"/>
  <c r="U361" i="2"/>
  <c r="AA361" i="2" s="1"/>
  <c r="J364" i="2"/>
  <c r="U365" i="2"/>
  <c r="AA365" i="2" s="1"/>
  <c r="N367" i="2"/>
  <c r="T368" i="2"/>
  <c r="S369" i="2"/>
  <c r="U240" i="2"/>
  <c r="AA240" i="2" s="1"/>
  <c r="U244" i="2"/>
  <c r="AA244" i="2" s="1"/>
  <c r="U248" i="2"/>
  <c r="AA248" i="2" s="1"/>
  <c r="U252" i="2"/>
  <c r="AA252" i="2" s="1"/>
  <c r="U256" i="2"/>
  <c r="AA256" i="2" s="1"/>
  <c r="N294" i="2"/>
  <c r="V294" i="2" s="1"/>
  <c r="U296" i="2"/>
  <c r="AA296" i="2" s="1"/>
  <c r="N298" i="2"/>
  <c r="V298" i="2" s="1"/>
  <c r="U300" i="2"/>
  <c r="AA300" i="2" s="1"/>
  <c r="N302" i="2"/>
  <c r="V302" i="2" s="1"/>
  <c r="U304" i="2"/>
  <c r="AA304" i="2" s="1"/>
  <c r="N306" i="2"/>
  <c r="V306" i="2" s="1"/>
  <c r="U308" i="2"/>
  <c r="AA308" i="2" s="1"/>
  <c r="N310" i="2"/>
  <c r="V310" i="2" s="1"/>
  <c r="U312" i="2"/>
  <c r="AA312" i="2" s="1"/>
  <c r="N314" i="2"/>
  <c r="V314" i="2" s="1"/>
  <c r="U316" i="2"/>
  <c r="AA316" i="2" s="1"/>
  <c r="N318" i="2"/>
  <c r="V318" i="2" s="1"/>
  <c r="U320" i="2"/>
  <c r="AA320" i="2" s="1"/>
  <c r="N322" i="2"/>
  <c r="V322" i="2" s="1"/>
  <c r="U324" i="2"/>
  <c r="AA324" i="2" s="1"/>
  <c r="N326" i="2"/>
  <c r="V326" i="2" s="1"/>
  <c r="U328" i="2"/>
  <c r="AA328" i="2" s="1"/>
  <c r="U332" i="2"/>
  <c r="AA332" i="2" s="1"/>
  <c r="U336" i="2"/>
  <c r="AA336" i="2" s="1"/>
  <c r="U340" i="2"/>
  <c r="AA340" i="2" s="1"/>
  <c r="U344" i="2"/>
  <c r="AA344" i="2" s="1"/>
  <c r="U348" i="2"/>
  <c r="AA348" i="2" s="1"/>
  <c r="U352" i="2"/>
  <c r="AA352" i="2" s="1"/>
  <c r="U356" i="2"/>
  <c r="AA356" i="2" s="1"/>
  <c r="U360" i="2"/>
  <c r="AA360" i="2" s="1"/>
  <c r="N362" i="2"/>
  <c r="V362" i="2" s="1"/>
  <c r="U364" i="2"/>
  <c r="AA364" i="2" s="1"/>
  <c r="V365" i="2"/>
  <c r="N366" i="2"/>
  <c r="V366" i="2" s="1"/>
  <c r="Z366" i="2" s="1"/>
  <c r="AC366" i="2" s="1"/>
  <c r="J367" i="2"/>
  <c r="U367" i="2"/>
  <c r="AA367" i="2" s="1"/>
  <c r="T369" i="2"/>
  <c r="T370" i="2"/>
  <c r="J238" i="2"/>
  <c r="V238" i="2" s="1"/>
  <c r="U239" i="2"/>
  <c r="AA239" i="2" s="1"/>
  <c r="N241" i="2"/>
  <c r="J242" i="2"/>
  <c r="V242" i="2" s="1"/>
  <c r="U243" i="2"/>
  <c r="AA243" i="2" s="1"/>
  <c r="N245" i="2"/>
  <c r="J246" i="2"/>
  <c r="V246" i="2" s="1"/>
  <c r="U247" i="2"/>
  <c r="AA247" i="2" s="1"/>
  <c r="N249" i="2"/>
  <c r="J250" i="2"/>
  <c r="U251" i="2"/>
  <c r="AA251" i="2" s="1"/>
  <c r="N253" i="2"/>
  <c r="J254" i="2"/>
  <c r="V254" i="2" s="1"/>
  <c r="U255" i="2"/>
  <c r="AA255" i="2" s="1"/>
  <c r="N257" i="2"/>
  <c r="J258" i="2"/>
  <c r="V258" i="2" s="1"/>
  <c r="U259" i="2"/>
  <c r="AA259" i="2" s="1"/>
  <c r="N261" i="2"/>
  <c r="U263" i="2"/>
  <c r="AA263" i="2" s="1"/>
  <c r="N265" i="2"/>
  <c r="U267" i="2"/>
  <c r="AA267" i="2" s="1"/>
  <c r="N269" i="2"/>
  <c r="U271" i="2"/>
  <c r="AA271" i="2" s="1"/>
  <c r="N273" i="2"/>
  <c r="U275" i="2"/>
  <c r="AA275" i="2" s="1"/>
  <c r="N277" i="2"/>
  <c r="U279" i="2"/>
  <c r="AA279" i="2" s="1"/>
  <c r="N281" i="2"/>
  <c r="U283" i="2"/>
  <c r="AA283" i="2" s="1"/>
  <c r="N285" i="2"/>
  <c r="U287" i="2"/>
  <c r="AA287" i="2" s="1"/>
  <c r="N289" i="2"/>
  <c r="U291" i="2"/>
  <c r="AA291" i="2" s="1"/>
  <c r="U295" i="2"/>
  <c r="AA295" i="2" s="1"/>
  <c r="U299" i="2"/>
  <c r="AA299" i="2" s="1"/>
  <c r="U303" i="2"/>
  <c r="AA303" i="2" s="1"/>
  <c r="U307" i="2"/>
  <c r="AA307" i="2" s="1"/>
  <c r="U311" i="2"/>
  <c r="AA311" i="2" s="1"/>
  <c r="U315" i="2"/>
  <c r="AA315" i="2" s="1"/>
  <c r="U319" i="2"/>
  <c r="AA319" i="2" s="1"/>
  <c r="U323" i="2"/>
  <c r="AA323" i="2" s="1"/>
  <c r="U327" i="2"/>
  <c r="AA327" i="2" s="1"/>
  <c r="U331" i="2"/>
  <c r="AA331" i="2" s="1"/>
  <c r="U335" i="2"/>
  <c r="AA335" i="2" s="1"/>
  <c r="U339" i="2"/>
  <c r="AA339" i="2" s="1"/>
  <c r="U343" i="2"/>
  <c r="AA343" i="2" s="1"/>
  <c r="U347" i="2"/>
  <c r="AA347" i="2" s="1"/>
  <c r="U351" i="2"/>
  <c r="AA351" i="2" s="1"/>
  <c r="U355" i="2"/>
  <c r="AA355" i="2" s="1"/>
  <c r="U359" i="2"/>
  <c r="AA359" i="2" s="1"/>
  <c r="R369" i="2"/>
  <c r="U369" i="2"/>
  <c r="AA369" i="2" s="1"/>
  <c r="U370" i="2"/>
  <c r="AA370" i="2" s="1"/>
  <c r="V371" i="2"/>
  <c r="N372" i="2"/>
  <c r="J373" i="2"/>
  <c r="U374" i="2"/>
  <c r="AA374" i="2" s="1"/>
  <c r="V375" i="2"/>
  <c r="J377" i="2"/>
  <c r="U378" i="2"/>
  <c r="AA378" i="2" s="1"/>
  <c r="V379" i="2"/>
  <c r="J381" i="2"/>
  <c r="U382" i="2"/>
  <c r="AA382" i="2" s="1"/>
  <c r="V383" i="2"/>
  <c r="J385" i="2"/>
  <c r="U386" i="2"/>
  <c r="AA386" i="2" s="1"/>
  <c r="N389" i="2"/>
  <c r="V389" i="2" s="1"/>
  <c r="U389" i="2"/>
  <c r="AA389" i="2" s="1"/>
  <c r="V370" i="2"/>
  <c r="U373" i="2"/>
  <c r="AA373" i="2" s="1"/>
  <c r="V374" i="2"/>
  <c r="U377" i="2"/>
  <c r="AA377" i="2" s="1"/>
  <c r="U381" i="2"/>
  <c r="AA381" i="2" s="1"/>
  <c r="U385" i="2"/>
  <c r="AA385" i="2" s="1"/>
  <c r="V386" i="2"/>
  <c r="U387" i="2"/>
  <c r="AA387" i="2" s="1"/>
  <c r="V388" i="2"/>
  <c r="J390" i="2"/>
  <c r="U390" i="2"/>
  <c r="AA390" i="2" s="1"/>
  <c r="V368" i="2"/>
  <c r="N369" i="2"/>
  <c r="U371" i="2"/>
  <c r="AA371" i="2" s="1"/>
  <c r="V372" i="2"/>
  <c r="N373" i="2"/>
  <c r="U375" i="2"/>
  <c r="AA375" i="2" s="1"/>
  <c r="V376" i="2"/>
  <c r="N377" i="2"/>
  <c r="V377" i="2" s="1"/>
  <c r="J378" i="2"/>
  <c r="U379" i="2"/>
  <c r="AA379" i="2" s="1"/>
  <c r="V380" i="2"/>
  <c r="N381" i="2"/>
  <c r="J382" i="2"/>
  <c r="V382" i="2" s="1"/>
  <c r="U383" i="2"/>
  <c r="AA383" i="2" s="1"/>
  <c r="V384" i="2"/>
  <c r="N385" i="2"/>
  <c r="U388" i="2"/>
  <c r="AA388" i="2" s="1"/>
  <c r="N392" i="2"/>
  <c r="U394" i="2"/>
  <c r="AA394" i="2" s="1"/>
  <c r="N396" i="2"/>
  <c r="U398" i="2"/>
  <c r="AA398" i="2" s="1"/>
  <c r="N400" i="2"/>
  <c r="U402" i="2"/>
  <c r="AA402" i="2" s="1"/>
  <c r="N404" i="2"/>
  <c r="U406" i="2"/>
  <c r="AA406" i="2" s="1"/>
  <c r="N408" i="2"/>
  <c r="U410" i="2"/>
  <c r="AA410" i="2" s="1"/>
  <c r="N412" i="2"/>
  <c r="U414" i="2"/>
  <c r="AA414" i="2" s="1"/>
  <c r="N416" i="2"/>
  <c r="U418" i="2"/>
  <c r="AA418" i="2" s="1"/>
  <c r="N391" i="2"/>
  <c r="J392" i="2"/>
  <c r="U393" i="2"/>
  <c r="AA393" i="2" s="1"/>
  <c r="N395" i="2"/>
  <c r="J396" i="2"/>
  <c r="U397" i="2"/>
  <c r="AA397" i="2" s="1"/>
  <c r="N399" i="2"/>
  <c r="J400" i="2"/>
  <c r="U401" i="2"/>
  <c r="AA401" i="2" s="1"/>
  <c r="N403" i="2"/>
  <c r="J404" i="2"/>
  <c r="U405" i="2"/>
  <c r="AA405" i="2" s="1"/>
  <c r="N407" i="2"/>
  <c r="J408" i="2"/>
  <c r="U409" i="2"/>
  <c r="AA409" i="2" s="1"/>
  <c r="N411" i="2"/>
  <c r="J412" i="2"/>
  <c r="U413" i="2"/>
  <c r="AA413" i="2" s="1"/>
  <c r="N415" i="2"/>
  <c r="J416" i="2"/>
  <c r="U417" i="2"/>
  <c r="AA417" i="2" s="1"/>
  <c r="V418" i="2"/>
  <c r="N419" i="2"/>
  <c r="U421" i="2"/>
  <c r="AA421" i="2" s="1"/>
  <c r="N423" i="2"/>
  <c r="U425" i="2"/>
  <c r="AA425" i="2" s="1"/>
  <c r="V426" i="2"/>
  <c r="N427" i="2"/>
  <c r="U429" i="2"/>
  <c r="AA429" i="2" s="1"/>
  <c r="N431" i="2"/>
  <c r="U433" i="2"/>
  <c r="AA433" i="2" s="1"/>
  <c r="V434" i="2"/>
  <c r="N435" i="2"/>
  <c r="U437" i="2"/>
  <c r="AA437" i="2" s="1"/>
  <c r="N439" i="2"/>
  <c r="U441" i="2"/>
  <c r="AA441" i="2" s="1"/>
  <c r="V442" i="2"/>
  <c r="N443" i="2"/>
  <c r="U445" i="2"/>
  <c r="AA445" i="2" s="1"/>
  <c r="V446" i="2"/>
  <c r="N447" i="2"/>
  <c r="U449" i="2"/>
  <c r="AA449" i="2" s="1"/>
  <c r="V450" i="2"/>
  <c r="N451" i="2"/>
  <c r="U453" i="2"/>
  <c r="AA453" i="2" s="1"/>
  <c r="V454" i="2"/>
  <c r="N390" i="2"/>
  <c r="J391" i="2"/>
  <c r="U392" i="2"/>
  <c r="AA392" i="2" s="1"/>
  <c r="V393" i="2"/>
  <c r="N394" i="2"/>
  <c r="V394" i="2" s="1"/>
  <c r="J395" i="2"/>
  <c r="U396" i="2"/>
  <c r="AA396" i="2" s="1"/>
  <c r="V397" i="2"/>
  <c r="N398" i="2"/>
  <c r="V398" i="2" s="1"/>
  <c r="J399" i="2"/>
  <c r="U400" i="2"/>
  <c r="AA400" i="2" s="1"/>
  <c r="V401" i="2"/>
  <c r="N402" i="2"/>
  <c r="V402" i="2" s="1"/>
  <c r="J403" i="2"/>
  <c r="U404" i="2"/>
  <c r="AA404" i="2" s="1"/>
  <c r="V405" i="2"/>
  <c r="N406" i="2"/>
  <c r="V406" i="2" s="1"/>
  <c r="J407" i="2"/>
  <c r="U408" i="2"/>
  <c r="AA408" i="2" s="1"/>
  <c r="V409" i="2"/>
  <c r="N410" i="2"/>
  <c r="V410" i="2" s="1"/>
  <c r="J411" i="2"/>
  <c r="U412" i="2"/>
  <c r="AA412" i="2" s="1"/>
  <c r="V413" i="2"/>
  <c r="N414" i="2"/>
  <c r="V414" i="2" s="1"/>
  <c r="J415" i="2"/>
  <c r="U416" i="2"/>
  <c r="AA416" i="2" s="1"/>
  <c r="J419" i="2"/>
  <c r="U420" i="2"/>
  <c r="AA420" i="2" s="1"/>
  <c r="V421" i="2"/>
  <c r="J423" i="2"/>
  <c r="U424" i="2"/>
  <c r="AA424" i="2" s="1"/>
  <c r="V425" i="2"/>
  <c r="J427" i="2"/>
  <c r="U428" i="2"/>
  <c r="AA428" i="2" s="1"/>
  <c r="V429" i="2"/>
  <c r="J431" i="2"/>
  <c r="U432" i="2"/>
  <c r="AA432" i="2" s="1"/>
  <c r="V433" i="2"/>
  <c r="J435" i="2"/>
  <c r="U436" i="2"/>
  <c r="AA436" i="2" s="1"/>
  <c r="V437" i="2"/>
  <c r="J439" i="2"/>
  <c r="U440" i="2"/>
  <c r="AA440" i="2" s="1"/>
  <c r="V441" i="2"/>
  <c r="J443" i="2"/>
  <c r="U444" i="2"/>
  <c r="AA444" i="2" s="1"/>
  <c r="V445" i="2"/>
  <c r="J447" i="2"/>
  <c r="U448" i="2"/>
  <c r="AA448" i="2" s="1"/>
  <c r="V449" i="2"/>
  <c r="J451" i="2"/>
  <c r="U452" i="2"/>
  <c r="AA452" i="2" s="1"/>
  <c r="V453" i="2"/>
  <c r="V420" i="2"/>
  <c r="U423" i="2"/>
  <c r="AA423" i="2" s="1"/>
  <c r="V424" i="2"/>
  <c r="U427" i="2"/>
  <c r="AA427" i="2" s="1"/>
  <c r="V428" i="2"/>
  <c r="U431" i="2"/>
  <c r="AA431" i="2" s="1"/>
  <c r="V432" i="2"/>
  <c r="U435" i="2"/>
  <c r="AA435" i="2" s="1"/>
  <c r="V436" i="2"/>
  <c r="U439" i="2"/>
  <c r="AA439" i="2" s="1"/>
  <c r="V440" i="2"/>
  <c r="U443" i="2"/>
  <c r="AA443" i="2" s="1"/>
  <c r="V444" i="2"/>
  <c r="U447" i="2"/>
  <c r="AA447" i="2" s="1"/>
  <c r="V448" i="2"/>
  <c r="U451" i="2"/>
  <c r="AA451" i="2" s="1"/>
  <c r="V452" i="2"/>
  <c r="S454" i="2"/>
  <c r="U454" i="2"/>
  <c r="AA454" i="2" s="1"/>
  <c r="U455" i="2"/>
  <c r="AA455" i="2" s="1"/>
  <c r="U459" i="2"/>
  <c r="AA459" i="2" s="1"/>
  <c r="V460" i="2"/>
  <c r="U463" i="2"/>
  <c r="AA463" i="2" s="1"/>
  <c r="V464" i="2"/>
  <c r="N465" i="2"/>
  <c r="V465" i="2" s="1"/>
  <c r="V455" i="2"/>
  <c r="U458" i="2"/>
  <c r="AA458" i="2" s="1"/>
  <c r="V459" i="2"/>
  <c r="U462" i="2"/>
  <c r="AA462" i="2" s="1"/>
  <c r="V463" i="2"/>
  <c r="U457" i="2"/>
  <c r="AA457" i="2" s="1"/>
  <c r="V458" i="2"/>
  <c r="U461" i="2"/>
  <c r="AA461" i="2" s="1"/>
  <c r="V462" i="2"/>
  <c r="V457" i="2"/>
  <c r="U460" i="2"/>
  <c r="AA460" i="2" s="1"/>
  <c r="V461" i="2"/>
  <c r="U464" i="2"/>
  <c r="AA464" i="2" s="1"/>
  <c r="U465" i="2"/>
  <c r="AA465" i="2" s="1"/>
  <c r="U494" i="2"/>
  <c r="AA494" i="2" s="1"/>
  <c r="U498" i="2"/>
  <c r="AA498" i="2" s="1"/>
  <c r="U469" i="2"/>
  <c r="AA469" i="2" s="1"/>
  <c r="V470" i="2"/>
  <c r="N471" i="2"/>
  <c r="U473" i="2"/>
  <c r="AA473" i="2" s="1"/>
  <c r="V474" i="2"/>
  <c r="N475" i="2"/>
  <c r="U477" i="2"/>
  <c r="AA477" i="2" s="1"/>
  <c r="V478" i="2"/>
  <c r="N479" i="2"/>
  <c r="U481" i="2"/>
  <c r="AA481" i="2" s="1"/>
  <c r="V482" i="2"/>
  <c r="N483" i="2"/>
  <c r="U485" i="2"/>
  <c r="AA485" i="2" s="1"/>
  <c r="N487" i="2"/>
  <c r="U489" i="2"/>
  <c r="AA489" i="2" s="1"/>
  <c r="V490" i="2"/>
  <c r="N491" i="2"/>
  <c r="V491" i="2" s="1"/>
  <c r="U493" i="2"/>
  <c r="AA493" i="2" s="1"/>
  <c r="V494" i="2"/>
  <c r="N495" i="2"/>
  <c r="V495" i="2" s="1"/>
  <c r="U497" i="2"/>
  <c r="AA497" i="2" s="1"/>
  <c r="N499" i="2"/>
  <c r="V499" i="2" s="1"/>
  <c r="V469" i="2"/>
  <c r="J471" i="2"/>
  <c r="U472" i="2"/>
  <c r="AA472" i="2" s="1"/>
  <c r="V473" i="2"/>
  <c r="J475" i="2"/>
  <c r="U476" i="2"/>
  <c r="AA476" i="2" s="1"/>
  <c r="V477" i="2"/>
  <c r="J479" i="2"/>
  <c r="U480" i="2"/>
  <c r="AA480" i="2" s="1"/>
  <c r="J483" i="2"/>
  <c r="U484" i="2"/>
  <c r="AA484" i="2" s="1"/>
  <c r="V485" i="2"/>
  <c r="N486" i="2"/>
  <c r="V486" i="2" s="1"/>
  <c r="J487" i="2"/>
  <c r="U488" i="2"/>
  <c r="AA488" i="2" s="1"/>
  <c r="V489" i="2"/>
  <c r="U492" i="2"/>
  <c r="AA492" i="2" s="1"/>
  <c r="V493" i="2"/>
  <c r="U496" i="2"/>
  <c r="AA496" i="2" s="1"/>
  <c r="V497" i="2"/>
  <c r="N498" i="2"/>
  <c r="V498" i="2" s="1"/>
  <c r="S500" i="2"/>
  <c r="T500" i="2"/>
  <c r="V468" i="2"/>
  <c r="U471" i="2"/>
  <c r="AA471" i="2" s="1"/>
  <c r="V472" i="2"/>
  <c r="U475" i="2"/>
  <c r="AA475" i="2" s="1"/>
  <c r="V476" i="2"/>
  <c r="U479" i="2"/>
  <c r="AA479" i="2" s="1"/>
  <c r="V480" i="2"/>
  <c r="U483" i="2"/>
  <c r="AA483" i="2" s="1"/>
  <c r="V484" i="2"/>
  <c r="U487" i="2"/>
  <c r="AA487" i="2" s="1"/>
  <c r="V488" i="2"/>
  <c r="U491" i="2"/>
  <c r="AA491" i="2" s="1"/>
  <c r="V492" i="2"/>
  <c r="U495" i="2"/>
  <c r="AA495" i="2" s="1"/>
  <c r="V496" i="2"/>
  <c r="U499" i="2"/>
  <c r="AA499" i="2" s="1"/>
  <c r="V500" i="2"/>
  <c r="U500" i="2"/>
  <c r="AA500" i="2" s="1"/>
  <c r="V501" i="2"/>
  <c r="U504" i="2"/>
  <c r="AA504" i="2" s="1"/>
  <c r="V505" i="2"/>
  <c r="S510" i="2"/>
  <c r="U503" i="2"/>
  <c r="AA503" i="2" s="1"/>
  <c r="V504" i="2"/>
  <c r="T511" i="2"/>
  <c r="U502" i="2"/>
  <c r="AA502" i="2" s="1"/>
  <c r="U506" i="2"/>
  <c r="AA506" i="2" s="1"/>
  <c r="R507" i="2"/>
  <c r="R511" i="2"/>
  <c r="U511" i="2"/>
  <c r="AA511" i="2" s="1"/>
  <c r="U501" i="2"/>
  <c r="AA501" i="2" s="1"/>
  <c r="V502" i="2"/>
  <c r="N503" i="2"/>
  <c r="V503" i="2" s="1"/>
  <c r="U505" i="2"/>
  <c r="AA505" i="2" s="1"/>
  <c r="V506" i="2"/>
  <c r="N507" i="2"/>
  <c r="J509" i="2"/>
  <c r="V509" i="2" s="1"/>
  <c r="U509" i="2"/>
  <c r="AA509" i="2" s="1"/>
  <c r="N511" i="2"/>
  <c r="U513" i="2"/>
  <c r="AA513" i="2" s="1"/>
  <c r="N515" i="2"/>
  <c r="U517" i="2"/>
  <c r="AA517" i="2" s="1"/>
  <c r="N519" i="2"/>
  <c r="U521" i="2"/>
  <c r="AA521" i="2" s="1"/>
  <c r="S539" i="2"/>
  <c r="U508" i="2"/>
  <c r="AA508" i="2" s="1"/>
  <c r="N510" i="2"/>
  <c r="J511" i="2"/>
  <c r="U512" i="2"/>
  <c r="AA512" i="2" s="1"/>
  <c r="V513" i="2"/>
  <c r="N514" i="2"/>
  <c r="J515" i="2"/>
  <c r="U516" i="2"/>
  <c r="AA516" i="2" s="1"/>
  <c r="V517" i="2"/>
  <c r="N518" i="2"/>
  <c r="J519" i="2"/>
  <c r="U520" i="2"/>
  <c r="AA520" i="2" s="1"/>
  <c r="V521" i="2"/>
  <c r="N522" i="2"/>
  <c r="U524" i="2"/>
  <c r="AA524" i="2" s="1"/>
  <c r="V525" i="2"/>
  <c r="N526" i="2"/>
  <c r="J527" i="2"/>
  <c r="V527" i="2" s="1"/>
  <c r="U528" i="2"/>
  <c r="AA528" i="2" s="1"/>
  <c r="V529" i="2"/>
  <c r="N530" i="2"/>
  <c r="U532" i="2"/>
  <c r="AA532" i="2" s="1"/>
  <c r="V533" i="2"/>
  <c r="N534" i="2"/>
  <c r="S540" i="2"/>
  <c r="T540" i="2"/>
  <c r="V508" i="2"/>
  <c r="J510" i="2"/>
  <c r="V512" i="2"/>
  <c r="J514" i="2"/>
  <c r="U515" i="2"/>
  <c r="AA515" i="2" s="1"/>
  <c r="V516" i="2"/>
  <c r="J518" i="2"/>
  <c r="U519" i="2"/>
  <c r="AA519" i="2" s="1"/>
  <c r="V520" i="2"/>
  <c r="J522" i="2"/>
  <c r="U523" i="2"/>
  <c r="AA523" i="2" s="1"/>
  <c r="V524" i="2"/>
  <c r="J526" i="2"/>
  <c r="U527" i="2"/>
  <c r="AA527" i="2" s="1"/>
  <c r="V528" i="2"/>
  <c r="J530" i="2"/>
  <c r="U531" i="2"/>
  <c r="AA531" i="2" s="1"/>
  <c r="V532" i="2"/>
  <c r="J534" i="2"/>
  <c r="U535" i="2"/>
  <c r="AA535" i="2" s="1"/>
  <c r="R540" i="2"/>
  <c r="U540" i="2"/>
  <c r="AA540" i="2" s="1"/>
  <c r="U522" i="2"/>
  <c r="AA522" i="2" s="1"/>
  <c r="V523" i="2"/>
  <c r="U526" i="2"/>
  <c r="AA526" i="2" s="1"/>
  <c r="U530" i="2"/>
  <c r="AA530" i="2" s="1"/>
  <c r="V531" i="2"/>
  <c r="U534" i="2"/>
  <c r="AA534" i="2" s="1"/>
  <c r="V535" i="2"/>
  <c r="J538" i="2"/>
  <c r="U538" i="2"/>
  <c r="AA538" i="2" s="1"/>
  <c r="T551" i="2"/>
  <c r="N540" i="2"/>
  <c r="U542" i="2"/>
  <c r="AA542" i="2" s="1"/>
  <c r="N544" i="2"/>
  <c r="J545" i="2"/>
  <c r="V545" i="2" s="1"/>
  <c r="U546" i="2"/>
  <c r="AA546" i="2" s="1"/>
  <c r="V547" i="2"/>
  <c r="N548" i="2"/>
  <c r="U536" i="2"/>
  <c r="AA536" i="2" s="1"/>
  <c r="N539" i="2"/>
  <c r="J540" i="2"/>
  <c r="U541" i="2"/>
  <c r="AA541" i="2" s="1"/>
  <c r="V542" i="2"/>
  <c r="N543" i="2"/>
  <c r="V543" i="2" s="1"/>
  <c r="J544" i="2"/>
  <c r="U545" i="2"/>
  <c r="AA545" i="2" s="1"/>
  <c r="V546" i="2"/>
  <c r="J548" i="2"/>
  <c r="U549" i="2"/>
  <c r="AA549" i="2" s="1"/>
  <c r="V537" i="2"/>
  <c r="N538" i="2"/>
  <c r="J539" i="2"/>
  <c r="V541" i="2"/>
  <c r="U544" i="2"/>
  <c r="AA544" i="2" s="1"/>
  <c r="U548" i="2"/>
  <c r="AA548" i="2" s="1"/>
  <c r="V549" i="2"/>
  <c r="N550" i="2"/>
  <c r="V550" i="2" s="1"/>
  <c r="U554" i="2"/>
  <c r="AA554" i="2" s="1"/>
  <c r="U558" i="2"/>
  <c r="AA558" i="2" s="1"/>
  <c r="U562" i="2"/>
  <c r="AA562" i="2" s="1"/>
  <c r="U566" i="2"/>
  <c r="AA566" i="2" s="1"/>
  <c r="V567" i="2"/>
  <c r="U550" i="2"/>
  <c r="AA550" i="2" s="1"/>
  <c r="U553" i="2"/>
  <c r="AA553" i="2" s="1"/>
  <c r="V554" i="2"/>
  <c r="N555" i="2"/>
  <c r="V555" i="2" s="1"/>
  <c r="U557" i="2"/>
  <c r="AA557" i="2" s="1"/>
  <c r="V558" i="2"/>
  <c r="N559" i="2"/>
  <c r="V559" i="2" s="1"/>
  <c r="U561" i="2"/>
  <c r="AA561" i="2" s="1"/>
  <c r="V562" i="2"/>
  <c r="N563" i="2"/>
  <c r="V563" i="2" s="1"/>
  <c r="U565" i="2"/>
  <c r="AA565" i="2" s="1"/>
  <c r="V552" i="2"/>
  <c r="N553" i="2"/>
  <c r="V553" i="2" s="1"/>
  <c r="U555" i="2"/>
  <c r="AA555" i="2" s="1"/>
  <c r="V556" i="2"/>
  <c r="N557" i="2"/>
  <c r="V557" i="2" s="1"/>
  <c r="U559" i="2"/>
  <c r="AA559" i="2" s="1"/>
  <c r="V560" i="2"/>
  <c r="N561" i="2"/>
  <c r="V561" i="2" s="1"/>
  <c r="U563" i="2"/>
  <c r="AA563" i="2" s="1"/>
  <c r="V564" i="2"/>
  <c r="N565" i="2"/>
  <c r="V565" i="2" s="1"/>
  <c r="J566" i="2"/>
  <c r="V566" i="2" s="1"/>
  <c r="U567" i="2"/>
  <c r="AA567" i="2" s="1"/>
  <c r="R568" i="2"/>
  <c r="V568" i="2" s="1"/>
  <c r="U568" i="2"/>
  <c r="AA568" i="2" s="1"/>
  <c r="AB616" i="2"/>
  <c r="W616" i="2"/>
  <c r="AB615" i="2"/>
  <c r="W615" i="2"/>
  <c r="AB614" i="2"/>
  <c r="W614" i="2"/>
  <c r="AB612" i="2"/>
  <c r="W612" i="2"/>
  <c r="AB611" i="2"/>
  <c r="W611" i="2"/>
  <c r="W610" i="2"/>
  <c r="AB609" i="2"/>
  <c r="W609" i="2"/>
  <c r="AB608" i="2"/>
  <c r="W608" i="2"/>
  <c r="AB607" i="2"/>
  <c r="W607" i="2"/>
  <c r="AB581" i="2"/>
  <c r="AB580" i="2"/>
  <c r="W580" i="2"/>
  <c r="AB579" i="2"/>
  <c r="W579" i="2"/>
  <c r="O4" i="2"/>
  <c r="K4" i="2"/>
  <c r="G4" i="2"/>
  <c r="H4" i="2"/>
  <c r="AB577" i="2"/>
  <c r="AB576" i="2"/>
  <c r="AB575" i="2"/>
  <c r="AB574" i="2"/>
  <c r="AB573" i="2"/>
  <c r="AB572" i="2"/>
  <c r="AB605" i="2"/>
  <c r="AB570" i="2"/>
  <c r="W605" i="2"/>
  <c r="W570" i="2"/>
  <c r="W577" i="2"/>
  <c r="W576" i="2"/>
  <c r="W575" i="2"/>
  <c r="W574" i="2"/>
  <c r="W573" i="2"/>
  <c r="W572" i="2"/>
  <c r="Q4" i="2"/>
  <c r="P4" i="2"/>
  <c r="M4" i="2"/>
  <c r="L4" i="2"/>
  <c r="I4" i="2"/>
  <c r="V466" i="2" l="1"/>
  <c r="V204" i="2"/>
  <c r="V277" i="2"/>
  <c r="V269" i="2"/>
  <c r="Z269" i="2" s="1"/>
  <c r="AC269" i="2" s="1"/>
  <c r="Z536" i="2"/>
  <c r="AC536" i="2" s="1"/>
  <c r="V190" i="2"/>
  <c r="Z196" i="2"/>
  <c r="AC196" i="2" s="1"/>
  <c r="Z109" i="2"/>
  <c r="AC109" i="2" s="1"/>
  <c r="Z93" i="2"/>
  <c r="AC93" i="2" s="1"/>
  <c r="Z77" i="2"/>
  <c r="AC77" i="2" s="1"/>
  <c r="Z61" i="2"/>
  <c r="AC61" i="2" s="1"/>
  <c r="Z45" i="2"/>
  <c r="AC45" i="2" s="1"/>
  <c r="V262" i="2"/>
  <c r="V481" i="2"/>
  <c r="V417" i="2"/>
  <c r="V137" i="2"/>
  <c r="V97" i="2"/>
  <c r="G624" i="2"/>
  <c r="G623" i="2"/>
  <c r="G622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1" i="2"/>
  <c r="G620" i="2"/>
  <c r="G619" i="2"/>
  <c r="G618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K638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592" i="2"/>
  <c r="K591" i="2"/>
  <c r="K590" i="2"/>
  <c r="K589" i="2"/>
  <c r="K588" i="2"/>
  <c r="K587" i="2"/>
  <c r="K586" i="2"/>
  <c r="K585" i="2"/>
  <c r="K584" i="2"/>
  <c r="K583" i="2"/>
  <c r="K621" i="2"/>
  <c r="K619" i="2"/>
  <c r="K603" i="2"/>
  <c r="K601" i="2"/>
  <c r="K600" i="2"/>
  <c r="K598" i="2"/>
  <c r="K596" i="2"/>
  <c r="K594" i="2"/>
  <c r="K593" i="2"/>
  <c r="K620" i="2"/>
  <c r="K618" i="2"/>
  <c r="K602" i="2"/>
  <c r="K599" i="2"/>
  <c r="K597" i="2"/>
  <c r="K595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84" i="2"/>
  <c r="M585" i="2"/>
  <c r="M591" i="2"/>
  <c r="M590" i="2"/>
  <c r="M589" i="2"/>
  <c r="M588" i="2"/>
  <c r="M587" i="2"/>
  <c r="M586" i="2"/>
  <c r="M583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1" i="2"/>
  <c r="I620" i="2"/>
  <c r="I619" i="2"/>
  <c r="I618" i="2"/>
  <c r="I603" i="2"/>
  <c r="I602" i="2"/>
  <c r="I601" i="2"/>
  <c r="I600" i="2"/>
  <c r="I599" i="2"/>
  <c r="I598" i="2"/>
  <c r="I597" i="2"/>
  <c r="I596" i="2"/>
  <c r="I595" i="2"/>
  <c r="I594" i="2"/>
  <c r="I593" i="2"/>
  <c r="I622" i="2"/>
  <c r="I586" i="2"/>
  <c r="I585" i="2"/>
  <c r="I583" i="2"/>
  <c r="I623" i="2"/>
  <c r="I624" i="2"/>
  <c r="I592" i="2"/>
  <c r="I591" i="2"/>
  <c r="I590" i="2"/>
  <c r="I589" i="2"/>
  <c r="I588" i="2"/>
  <c r="I587" i="2"/>
  <c r="I584" i="2"/>
  <c r="O623" i="2"/>
  <c r="O622" i="2"/>
  <c r="O637" i="2"/>
  <c r="O633" i="2"/>
  <c r="O629" i="2"/>
  <c r="O625" i="2"/>
  <c r="O594" i="2"/>
  <c r="O593" i="2"/>
  <c r="O591" i="2"/>
  <c r="O590" i="2"/>
  <c r="O589" i="2"/>
  <c r="O588" i="2"/>
  <c r="O587" i="2"/>
  <c r="O586" i="2"/>
  <c r="O585" i="2"/>
  <c r="O584" i="2"/>
  <c r="O583" i="2"/>
  <c r="O638" i="2"/>
  <c r="O630" i="2"/>
  <c r="O636" i="2"/>
  <c r="O632" i="2"/>
  <c r="O628" i="2"/>
  <c r="O624" i="2"/>
  <c r="O592" i="2"/>
  <c r="O635" i="2"/>
  <c r="O631" i="2"/>
  <c r="O627" i="2"/>
  <c r="O621" i="2"/>
  <c r="O620" i="2"/>
  <c r="O619" i="2"/>
  <c r="O618" i="2"/>
  <c r="O603" i="2"/>
  <c r="O602" i="2"/>
  <c r="O601" i="2"/>
  <c r="O600" i="2"/>
  <c r="O599" i="2"/>
  <c r="O598" i="2"/>
  <c r="O597" i="2"/>
  <c r="O596" i="2"/>
  <c r="O595" i="2"/>
  <c r="O634" i="2"/>
  <c r="O626" i="2"/>
  <c r="P638" i="2"/>
  <c r="P637" i="2"/>
  <c r="P636" i="2"/>
  <c r="P635" i="2"/>
  <c r="P634" i="2"/>
  <c r="P633" i="2"/>
  <c r="P632" i="2"/>
  <c r="P631" i="2"/>
  <c r="P630" i="2"/>
  <c r="P629" i="2"/>
  <c r="P628" i="2"/>
  <c r="P627" i="2"/>
  <c r="P626" i="2"/>
  <c r="P625" i="2"/>
  <c r="P624" i="2"/>
  <c r="P623" i="2"/>
  <c r="P622" i="2"/>
  <c r="P621" i="2"/>
  <c r="P620" i="2"/>
  <c r="P619" i="2"/>
  <c r="P618" i="2"/>
  <c r="P603" i="2"/>
  <c r="P602" i="2"/>
  <c r="P601" i="2"/>
  <c r="P600" i="2"/>
  <c r="P599" i="2"/>
  <c r="P598" i="2"/>
  <c r="P597" i="2"/>
  <c r="P596" i="2"/>
  <c r="P595" i="2"/>
  <c r="P594" i="2"/>
  <c r="P593" i="2"/>
  <c r="P592" i="2"/>
  <c r="P591" i="2"/>
  <c r="P590" i="2"/>
  <c r="P589" i="2"/>
  <c r="P588" i="2"/>
  <c r="P587" i="2"/>
  <c r="P586" i="2"/>
  <c r="P585" i="2"/>
  <c r="P584" i="2"/>
  <c r="P583" i="2"/>
  <c r="Q638" i="2"/>
  <c r="Q637" i="2"/>
  <c r="Q636" i="2"/>
  <c r="Q635" i="2"/>
  <c r="Q634" i="2"/>
  <c r="Q633" i="2"/>
  <c r="Q632" i="2"/>
  <c r="Q631" i="2"/>
  <c r="Q630" i="2"/>
  <c r="Q629" i="2"/>
  <c r="Q628" i="2"/>
  <c r="Q627" i="2"/>
  <c r="Q626" i="2"/>
  <c r="Q625" i="2"/>
  <c r="Q624" i="2"/>
  <c r="Q623" i="2"/>
  <c r="Q622" i="2"/>
  <c r="Q621" i="2"/>
  <c r="Q620" i="2"/>
  <c r="Q619" i="2"/>
  <c r="Q618" i="2"/>
  <c r="Q603" i="2"/>
  <c r="Q602" i="2"/>
  <c r="Q601" i="2"/>
  <c r="Q600" i="2"/>
  <c r="Q599" i="2"/>
  <c r="Q598" i="2"/>
  <c r="Q597" i="2"/>
  <c r="Q596" i="2"/>
  <c r="Q595" i="2"/>
  <c r="Q594" i="2"/>
  <c r="Q593" i="2"/>
  <c r="Q592" i="2"/>
  <c r="Q583" i="2"/>
  <c r="Q586" i="2"/>
  <c r="Q584" i="2"/>
  <c r="Q591" i="2"/>
  <c r="Q590" i="2"/>
  <c r="Q589" i="2"/>
  <c r="Q588" i="2"/>
  <c r="Q587" i="2"/>
  <c r="Q585" i="2"/>
  <c r="L638" i="2"/>
  <c r="L637" i="2"/>
  <c r="L636" i="2"/>
  <c r="L635" i="2"/>
  <c r="L634" i="2"/>
  <c r="L633" i="2"/>
  <c r="L632" i="2"/>
  <c r="L631" i="2"/>
  <c r="L630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03" i="2"/>
  <c r="L602" i="2"/>
  <c r="L601" i="2"/>
  <c r="L600" i="2"/>
  <c r="L599" i="2"/>
  <c r="L598" i="2"/>
  <c r="L597" i="2"/>
  <c r="L596" i="2"/>
  <c r="L595" i="2"/>
  <c r="L594" i="2"/>
  <c r="L593" i="2"/>
  <c r="L592" i="2"/>
  <c r="L591" i="2"/>
  <c r="L590" i="2"/>
  <c r="L589" i="2"/>
  <c r="L588" i="2"/>
  <c r="L587" i="2"/>
  <c r="L586" i="2"/>
  <c r="L585" i="2"/>
  <c r="L584" i="2"/>
  <c r="L583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89" i="2"/>
  <c r="H588" i="2"/>
  <c r="H587" i="2"/>
  <c r="H585" i="2"/>
  <c r="H584" i="2"/>
  <c r="H590" i="2"/>
  <c r="H586" i="2"/>
  <c r="H583" i="2"/>
  <c r="N4" i="2"/>
  <c r="G616" i="2"/>
  <c r="V250" i="2"/>
  <c r="Z250" i="2" s="1"/>
  <c r="V325" i="2"/>
  <c r="Z325" i="2" s="1"/>
  <c r="V300" i="2"/>
  <c r="Z300" i="2" s="1"/>
  <c r="V288" i="2"/>
  <c r="V27" i="2"/>
  <c r="Z27" i="2" s="1"/>
  <c r="V378" i="2"/>
  <c r="Z137" i="2"/>
  <c r="Z224" i="2"/>
  <c r="AC224" i="2" s="1"/>
  <c r="Z129" i="2"/>
  <c r="AC129" i="2" s="1"/>
  <c r="Z97" i="2"/>
  <c r="Z65" i="2"/>
  <c r="AC65" i="2" s="1"/>
  <c r="Z33" i="2"/>
  <c r="AC33" i="2" s="1"/>
  <c r="Z449" i="2"/>
  <c r="AC449" i="2" s="1"/>
  <c r="Z417" i="2"/>
  <c r="Z409" i="2"/>
  <c r="AC409" i="2" s="1"/>
  <c r="Z397" i="2"/>
  <c r="AC397" i="2" s="1"/>
  <c r="AC208" i="2"/>
  <c r="Z426" i="2"/>
  <c r="AC426" i="2" s="1"/>
  <c r="Z379" i="2"/>
  <c r="AC379" i="2" s="1"/>
  <c r="Z322" i="2"/>
  <c r="AC322" i="2" s="1"/>
  <c r="Z298" i="2"/>
  <c r="AC298" i="2" s="1"/>
  <c r="Z316" i="2"/>
  <c r="AC316" i="2" s="1"/>
  <c r="Z280" i="2"/>
  <c r="AC280" i="2" s="1"/>
  <c r="Z260" i="2"/>
  <c r="AC260" i="2" s="1"/>
  <c r="Z244" i="2"/>
  <c r="AC244" i="2" s="1"/>
  <c r="J4" i="2"/>
  <c r="I615" i="2"/>
  <c r="Z555" i="2"/>
  <c r="AC555" i="2" s="1"/>
  <c r="Z216" i="2"/>
  <c r="AC216" i="2" s="1"/>
  <c r="Z254" i="2"/>
  <c r="AC254" i="2" s="1"/>
  <c r="Z238" i="2"/>
  <c r="AC238" i="2" s="1"/>
  <c r="Z352" i="2"/>
  <c r="AC352" i="2" s="1"/>
  <c r="Z344" i="2"/>
  <c r="AC344" i="2" s="1"/>
  <c r="Z336" i="2"/>
  <c r="AC336" i="2" s="1"/>
  <c r="Z328" i="2"/>
  <c r="AC328" i="2" s="1"/>
  <c r="V284" i="2"/>
  <c r="Z284" i="2" s="1"/>
  <c r="AC284" i="2" s="1"/>
  <c r="V276" i="2"/>
  <c r="Z276" i="2" s="1"/>
  <c r="AC276" i="2" s="1"/>
  <c r="Z304" i="2"/>
  <c r="AC304" i="2" s="1"/>
  <c r="Z567" i="2"/>
  <c r="AC567" i="2" s="1"/>
  <c r="Z498" i="2"/>
  <c r="AC498" i="2" s="1"/>
  <c r="Z444" i="2"/>
  <c r="AC444" i="2" s="1"/>
  <c r="V390" i="2"/>
  <c r="Z390" i="2" s="1"/>
  <c r="AC390" i="2" s="1"/>
  <c r="Z558" i="2"/>
  <c r="AC558" i="2" s="1"/>
  <c r="Z543" i="2"/>
  <c r="AC543" i="2" s="1"/>
  <c r="Z520" i="2"/>
  <c r="AC520" i="2" s="1"/>
  <c r="Z508" i="2"/>
  <c r="AC508" i="2" s="1"/>
  <c r="Z448" i="2"/>
  <c r="AC448" i="2" s="1"/>
  <c r="Z424" i="2"/>
  <c r="AC424" i="2" s="1"/>
  <c r="Z386" i="2"/>
  <c r="AC386" i="2" s="1"/>
  <c r="Z374" i="2"/>
  <c r="AC374" i="2" s="1"/>
  <c r="Z310" i="2"/>
  <c r="AC310" i="2" s="1"/>
  <c r="Z302" i="2"/>
  <c r="AC302" i="2" s="1"/>
  <c r="Z294" i="2"/>
  <c r="AC294" i="2" s="1"/>
  <c r="Z270" i="2"/>
  <c r="AC270" i="2" s="1"/>
  <c r="Z135" i="2"/>
  <c r="AC135" i="2" s="1"/>
  <c r="Z113" i="2"/>
  <c r="AC113" i="2" s="1"/>
  <c r="Z81" i="2"/>
  <c r="AC81" i="2" s="1"/>
  <c r="Z49" i="2"/>
  <c r="AC49" i="2" s="1"/>
  <c r="Z101" i="2"/>
  <c r="AC101" i="2" s="1"/>
  <c r="Z85" i="2"/>
  <c r="AC85" i="2" s="1"/>
  <c r="Z69" i="2"/>
  <c r="AC69" i="2" s="1"/>
  <c r="Z53" i="2"/>
  <c r="AC53" i="2" s="1"/>
  <c r="Z37" i="2"/>
  <c r="AC37" i="2" s="1"/>
  <c r="Z568" i="2"/>
  <c r="AC568" i="2" s="1"/>
  <c r="Z488" i="2"/>
  <c r="AC488" i="2" s="1"/>
  <c r="Z480" i="2"/>
  <c r="AC480" i="2" s="1"/>
  <c r="Z477" i="2"/>
  <c r="AC477" i="2" s="1"/>
  <c r="Z445" i="2"/>
  <c r="AC445" i="2" s="1"/>
  <c r="Z277" i="2"/>
  <c r="AC277" i="2" s="1"/>
  <c r="Z361" i="2"/>
  <c r="AC361" i="2" s="1"/>
  <c r="Z353" i="2"/>
  <c r="AC353" i="2" s="1"/>
  <c r="Z345" i="2"/>
  <c r="AC345" i="2" s="1"/>
  <c r="Z329" i="2"/>
  <c r="AC329" i="2" s="1"/>
  <c r="Z321" i="2"/>
  <c r="AC321" i="2" s="1"/>
  <c r="Z313" i="2"/>
  <c r="AC313" i="2" s="1"/>
  <c r="Z91" i="2"/>
  <c r="AC91" i="2" s="1"/>
  <c r="Z59" i="2"/>
  <c r="AC59" i="2" s="1"/>
  <c r="Z226" i="2"/>
  <c r="Z210" i="2"/>
  <c r="AC210" i="2" s="1"/>
  <c r="Z194" i="2"/>
  <c r="AC194" i="2" s="1"/>
  <c r="Z141" i="2"/>
  <c r="AC141" i="2" s="1"/>
  <c r="Z541" i="2"/>
  <c r="AC541" i="2" s="1"/>
  <c r="Z532" i="2"/>
  <c r="AC532" i="2" s="1"/>
  <c r="Z525" i="2"/>
  <c r="AC525" i="2" s="1"/>
  <c r="Z503" i="2"/>
  <c r="AC503" i="2" s="1"/>
  <c r="Z505" i="2"/>
  <c r="AC505" i="2" s="1"/>
  <c r="Z497" i="2"/>
  <c r="AC497" i="2" s="1"/>
  <c r="Z489" i="2"/>
  <c r="AC489" i="2" s="1"/>
  <c r="Z469" i="2"/>
  <c r="AC469" i="2" s="1"/>
  <c r="Z458" i="2"/>
  <c r="AC458" i="2" s="1"/>
  <c r="Z459" i="2"/>
  <c r="AC459" i="2" s="1"/>
  <c r="Z464" i="2"/>
  <c r="AC464" i="2" s="1"/>
  <c r="Z453" i="2"/>
  <c r="AC453" i="2" s="1"/>
  <c r="Z437" i="2"/>
  <c r="AC437" i="2" s="1"/>
  <c r="Z382" i="2"/>
  <c r="AC382" i="2" s="1"/>
  <c r="Z307" i="2"/>
  <c r="AC307" i="2" s="1"/>
  <c r="Z255" i="2"/>
  <c r="AC255" i="2" s="1"/>
  <c r="Z247" i="2"/>
  <c r="AC247" i="2" s="1"/>
  <c r="Z239" i="2"/>
  <c r="AC239" i="2" s="1"/>
  <c r="Z193" i="2"/>
  <c r="AC193" i="2" s="1"/>
  <c r="Z6" i="2"/>
  <c r="AC6" i="2" s="1"/>
  <c r="Z218" i="2"/>
  <c r="AC218" i="2" s="1"/>
  <c r="Z202" i="2"/>
  <c r="AC202" i="2" s="1"/>
  <c r="Z186" i="2"/>
  <c r="AC186" i="2" s="1"/>
  <c r="Z121" i="2"/>
  <c r="AC121" i="2" s="1"/>
  <c r="Z550" i="2"/>
  <c r="AC550" i="2" s="1"/>
  <c r="Z456" i="2"/>
  <c r="AC456" i="2" s="1"/>
  <c r="Z363" i="2"/>
  <c r="AC363" i="2" s="1"/>
  <c r="Z323" i="2"/>
  <c r="AC323" i="2" s="1"/>
  <c r="Z311" i="2"/>
  <c r="AC311" i="2" s="1"/>
  <c r="Z303" i="2"/>
  <c r="AC303" i="2" s="1"/>
  <c r="Z299" i="2"/>
  <c r="AC299" i="2" s="1"/>
  <c r="Z295" i="2"/>
  <c r="AC295" i="2" s="1"/>
  <c r="Z263" i="2"/>
  <c r="AC263" i="2" s="1"/>
  <c r="Z259" i="2"/>
  <c r="AC259" i="2" s="1"/>
  <c r="Z251" i="2"/>
  <c r="AC251" i="2" s="1"/>
  <c r="Z243" i="2"/>
  <c r="AC243" i="2" s="1"/>
  <c r="Z30" i="2"/>
  <c r="AC30" i="2" s="1"/>
  <c r="Z26" i="2"/>
  <c r="AC26" i="2" s="1"/>
  <c r="Z18" i="2"/>
  <c r="AC18" i="2" s="1"/>
  <c r="Z105" i="2"/>
  <c r="AC105" i="2" s="1"/>
  <c r="Z133" i="2"/>
  <c r="AC133" i="2" s="1"/>
  <c r="Z512" i="2"/>
  <c r="AC512" i="2" s="1"/>
  <c r="Z486" i="2"/>
  <c r="AC486" i="2" s="1"/>
  <c r="Z495" i="2"/>
  <c r="AC495" i="2" s="1"/>
  <c r="Z490" i="2"/>
  <c r="AC490" i="2" s="1"/>
  <c r="Z478" i="2"/>
  <c r="AC478" i="2" s="1"/>
  <c r="Z436" i="2"/>
  <c r="AC436" i="2" s="1"/>
  <c r="Z428" i="2"/>
  <c r="AC428" i="2" s="1"/>
  <c r="Z433" i="2"/>
  <c r="AC433" i="2" s="1"/>
  <c r="Z401" i="2"/>
  <c r="AC401" i="2" s="1"/>
  <c r="Z454" i="2"/>
  <c r="AC454" i="2" s="1"/>
  <c r="Z388" i="2"/>
  <c r="AC388" i="2" s="1"/>
  <c r="Z549" i="2"/>
  <c r="AC549" i="2" s="1"/>
  <c r="Z535" i="2"/>
  <c r="AC535" i="2" s="1"/>
  <c r="Z509" i="2"/>
  <c r="AC509" i="2" s="1"/>
  <c r="Z468" i="2"/>
  <c r="AC468" i="2" s="1"/>
  <c r="Z442" i="2"/>
  <c r="AC442" i="2" s="1"/>
  <c r="Z246" i="2"/>
  <c r="AC246" i="2" s="1"/>
  <c r="Z365" i="2"/>
  <c r="AC365" i="2" s="1"/>
  <c r="Z278" i="2"/>
  <c r="AC278" i="2" s="1"/>
  <c r="Z189" i="2"/>
  <c r="AC189" i="2" s="1"/>
  <c r="Z222" i="2"/>
  <c r="AC222" i="2" s="1"/>
  <c r="Z206" i="2"/>
  <c r="AC206" i="2" s="1"/>
  <c r="Z190" i="2"/>
  <c r="Z227" i="2"/>
  <c r="AC227" i="2" s="1"/>
  <c r="Z73" i="2"/>
  <c r="AC73" i="2" s="1"/>
  <c r="Z41" i="2"/>
  <c r="AC41" i="2" s="1"/>
  <c r="Z565" i="2"/>
  <c r="AC565" i="2" s="1"/>
  <c r="Z529" i="2"/>
  <c r="AC529" i="2" s="1"/>
  <c r="Z476" i="2"/>
  <c r="AC476" i="2" s="1"/>
  <c r="Z494" i="2"/>
  <c r="AC494" i="2" s="1"/>
  <c r="Z542" i="2"/>
  <c r="AC542" i="2" s="1"/>
  <c r="Z545" i="2"/>
  <c r="AC545" i="2" s="1"/>
  <c r="Z502" i="2"/>
  <c r="Z504" i="2"/>
  <c r="AC504" i="2" s="1"/>
  <c r="Z473" i="2"/>
  <c r="AC473" i="2" s="1"/>
  <c r="Z440" i="2"/>
  <c r="AC440" i="2" s="1"/>
  <c r="Z432" i="2"/>
  <c r="AC432" i="2" s="1"/>
  <c r="Z425" i="2"/>
  <c r="AC425" i="2" s="1"/>
  <c r="Z446" i="2"/>
  <c r="AC446" i="2" s="1"/>
  <c r="Z377" i="2"/>
  <c r="AC377" i="2" s="1"/>
  <c r="Z372" i="2"/>
  <c r="AC372" i="2" s="1"/>
  <c r="Z389" i="2"/>
  <c r="AC389" i="2" s="1"/>
  <c r="Z357" i="2"/>
  <c r="AC357" i="2" s="1"/>
  <c r="Z349" i="2"/>
  <c r="AC349" i="2" s="1"/>
  <c r="Z341" i="2"/>
  <c r="AC341" i="2" s="1"/>
  <c r="Z337" i="2"/>
  <c r="AC337" i="2" s="1"/>
  <c r="Z317" i="2"/>
  <c r="AC317" i="2" s="1"/>
  <c r="Z309" i="2"/>
  <c r="AC309" i="2" s="1"/>
  <c r="Z301" i="2"/>
  <c r="AC301" i="2" s="1"/>
  <c r="V297" i="2"/>
  <c r="Z297" i="2" s="1"/>
  <c r="AC297" i="2" s="1"/>
  <c r="Z217" i="2"/>
  <c r="AC217" i="2" s="1"/>
  <c r="Z201" i="2"/>
  <c r="AC201" i="2" s="1"/>
  <c r="Z139" i="2"/>
  <c r="AC139" i="2" s="1"/>
  <c r="Z107" i="2"/>
  <c r="AC107" i="2" s="1"/>
  <c r="Z75" i="2"/>
  <c r="AC75" i="2" s="1"/>
  <c r="Z43" i="2"/>
  <c r="AC43" i="2" s="1"/>
  <c r="Z24" i="2"/>
  <c r="AC24" i="2" s="1"/>
  <c r="Z16" i="2"/>
  <c r="AC16" i="2" s="1"/>
  <c r="Z8" i="2"/>
  <c r="AC8" i="2" s="1"/>
  <c r="Z223" i="2"/>
  <c r="AC223" i="2" s="1"/>
  <c r="Z234" i="2"/>
  <c r="AC234" i="2" s="1"/>
  <c r="Z557" i="2"/>
  <c r="AC557" i="2" s="1"/>
  <c r="Z531" i="2"/>
  <c r="AC531" i="2" s="1"/>
  <c r="Z501" i="2"/>
  <c r="AC501" i="2" s="1"/>
  <c r="Z496" i="2"/>
  <c r="AC496" i="2" s="1"/>
  <c r="Z493" i="2"/>
  <c r="AC493" i="2" s="1"/>
  <c r="Z474" i="2"/>
  <c r="AC474" i="2" s="1"/>
  <c r="Z462" i="2"/>
  <c r="AC462" i="2" s="1"/>
  <c r="Z463" i="2"/>
  <c r="AC463" i="2" s="1"/>
  <c r="Z455" i="2"/>
  <c r="AC455" i="2" s="1"/>
  <c r="Z460" i="2"/>
  <c r="AC460" i="2" s="1"/>
  <c r="Z414" i="2"/>
  <c r="AC414" i="2" s="1"/>
  <c r="Z406" i="2"/>
  <c r="AC406" i="2" s="1"/>
  <c r="Z402" i="2"/>
  <c r="AC402" i="2" s="1"/>
  <c r="Z380" i="2"/>
  <c r="AC380" i="2" s="1"/>
  <c r="Z375" i="2"/>
  <c r="AC375" i="2" s="1"/>
  <c r="Z312" i="2"/>
  <c r="AC312" i="2" s="1"/>
  <c r="Z314" i="2"/>
  <c r="AC314" i="2" s="1"/>
  <c r="Z306" i="2"/>
  <c r="AC306" i="2" s="1"/>
  <c r="Z290" i="2"/>
  <c r="AC290" i="2" s="1"/>
  <c r="Z282" i="2"/>
  <c r="AC282" i="2" s="1"/>
  <c r="Z266" i="2"/>
  <c r="AC266" i="2" s="1"/>
  <c r="Z356" i="2"/>
  <c r="AC356" i="2" s="1"/>
  <c r="Z348" i="2"/>
  <c r="AC348" i="2" s="1"/>
  <c r="Z340" i="2"/>
  <c r="AC340" i="2" s="1"/>
  <c r="Z332" i="2"/>
  <c r="AC332" i="2" s="1"/>
  <c r="Z324" i="2"/>
  <c r="AC324" i="2" s="1"/>
  <c r="Z320" i="2"/>
  <c r="AC320" i="2" s="1"/>
  <c r="Z308" i="2"/>
  <c r="AC308" i="2" s="1"/>
  <c r="Z272" i="2"/>
  <c r="AC272" i="2" s="1"/>
  <c r="Z252" i="2"/>
  <c r="AC252" i="2" s="1"/>
  <c r="Z127" i="2"/>
  <c r="AC127" i="2" s="1"/>
  <c r="Z19" i="2"/>
  <c r="AC19" i="2" s="1"/>
  <c r="Z11" i="2"/>
  <c r="AC11" i="2" s="1"/>
  <c r="Z230" i="2"/>
  <c r="AC230" i="2" s="1"/>
  <c r="Z214" i="2"/>
  <c r="AC214" i="2" s="1"/>
  <c r="Z198" i="2"/>
  <c r="AC198" i="2" s="1"/>
  <c r="Z89" i="2"/>
  <c r="AC89" i="2" s="1"/>
  <c r="Z57" i="2"/>
  <c r="AC57" i="2" s="1"/>
  <c r="Z188" i="2"/>
  <c r="AC188" i="2" s="1"/>
  <c r="Z117" i="2"/>
  <c r="AC117" i="2" s="1"/>
  <c r="Z553" i="2"/>
  <c r="AC553" i="2" s="1"/>
  <c r="V415" i="2"/>
  <c r="Z415" i="2" s="1"/>
  <c r="AC415" i="2" s="1"/>
  <c r="Z466" i="2"/>
  <c r="Z125" i="2"/>
  <c r="AC125" i="2" s="1"/>
  <c r="Z441" i="2"/>
  <c r="AC441" i="2" s="1"/>
  <c r="V381" i="2"/>
  <c r="Z381" i="2" s="1"/>
  <c r="AC381" i="2" s="1"/>
  <c r="Z123" i="2"/>
  <c r="AC123" i="2" s="1"/>
  <c r="Z20" i="2"/>
  <c r="AC20" i="2" s="1"/>
  <c r="V360" i="2"/>
  <c r="Z360" i="2" s="1"/>
  <c r="AC360" i="2" s="1"/>
  <c r="V132" i="2"/>
  <c r="Z132" i="2" s="1"/>
  <c r="AC132" i="2" s="1"/>
  <c r="V116" i="2"/>
  <c r="Z116" i="2" s="1"/>
  <c r="AC116" i="2" s="1"/>
  <c r="V100" i="2"/>
  <c r="Z100" i="2" s="1"/>
  <c r="AC100" i="2" s="1"/>
  <c r="V84" i="2"/>
  <c r="Z84" i="2" s="1"/>
  <c r="AC84" i="2" s="1"/>
  <c r="V68" i="2"/>
  <c r="Z68" i="2" s="1"/>
  <c r="AC68" i="2" s="1"/>
  <c r="V52" i="2"/>
  <c r="Z52" i="2" s="1"/>
  <c r="AC52" i="2" s="1"/>
  <c r="V36" i="2"/>
  <c r="Z36" i="2" s="1"/>
  <c r="AC36" i="2" s="1"/>
  <c r="Z556" i="2"/>
  <c r="AC556" i="2" s="1"/>
  <c r="Z552" i="2"/>
  <c r="AC552" i="2" s="1"/>
  <c r="Z524" i="2"/>
  <c r="AC524" i="2" s="1"/>
  <c r="Z527" i="2"/>
  <c r="AC527" i="2" s="1"/>
  <c r="Z472" i="2"/>
  <c r="AC472" i="2" s="1"/>
  <c r="Z491" i="2"/>
  <c r="AC491" i="2" s="1"/>
  <c r="Z410" i="2"/>
  <c r="AC410" i="2" s="1"/>
  <c r="Z398" i="2"/>
  <c r="AC398" i="2" s="1"/>
  <c r="Z384" i="2"/>
  <c r="AC384" i="2" s="1"/>
  <c r="Z376" i="2"/>
  <c r="AC376" i="2" s="1"/>
  <c r="Z362" i="2"/>
  <c r="AC362" i="2" s="1"/>
  <c r="Z274" i="2"/>
  <c r="AC274" i="2" s="1"/>
  <c r="Z296" i="2"/>
  <c r="AC296" i="2" s="1"/>
  <c r="Z264" i="2"/>
  <c r="AC264" i="2" s="1"/>
  <c r="Z248" i="2"/>
  <c r="AC248" i="2" s="1"/>
  <c r="Z143" i="2"/>
  <c r="AC143" i="2" s="1"/>
  <c r="Z111" i="2"/>
  <c r="AC111" i="2" s="1"/>
  <c r="Z95" i="2"/>
  <c r="AC95" i="2" s="1"/>
  <c r="Z79" i="2"/>
  <c r="AC79" i="2" s="1"/>
  <c r="Z63" i="2"/>
  <c r="AC63" i="2" s="1"/>
  <c r="Z47" i="2"/>
  <c r="AC47" i="2" s="1"/>
  <c r="Z15" i="2"/>
  <c r="AC15" i="2" s="1"/>
  <c r="V13" i="2"/>
  <c r="Z13" i="2" s="1"/>
  <c r="AC13" i="2" s="1"/>
  <c r="Z219" i="2"/>
  <c r="AC219" i="2" s="1"/>
  <c r="Z203" i="2"/>
  <c r="AC203" i="2" s="1"/>
  <c r="Z233" i="2"/>
  <c r="AC233" i="2" s="1"/>
  <c r="Z228" i="2"/>
  <c r="AC228" i="2" s="1"/>
  <c r="Z212" i="2"/>
  <c r="AC212" i="2" s="1"/>
  <c r="Z566" i="2"/>
  <c r="AC566" i="2" s="1"/>
  <c r="Z561" i="2"/>
  <c r="AC561" i="2" s="1"/>
  <c r="Z559" i="2"/>
  <c r="AC559" i="2" s="1"/>
  <c r="Z554" i="2"/>
  <c r="AC554" i="2" s="1"/>
  <c r="Z547" i="2"/>
  <c r="AC547" i="2" s="1"/>
  <c r="Z521" i="2"/>
  <c r="AC521" i="2" s="1"/>
  <c r="Z517" i="2"/>
  <c r="AC517" i="2" s="1"/>
  <c r="Z461" i="2"/>
  <c r="AC461" i="2" s="1"/>
  <c r="Z452" i="2"/>
  <c r="AC452" i="2" s="1"/>
  <c r="Z420" i="2"/>
  <c r="AC420" i="2" s="1"/>
  <c r="Z413" i="2"/>
  <c r="AC413" i="2" s="1"/>
  <c r="Z405" i="2"/>
  <c r="AC405" i="2" s="1"/>
  <c r="Z393" i="2"/>
  <c r="AC393" i="2" s="1"/>
  <c r="Z354" i="2"/>
  <c r="AC354" i="2" s="1"/>
  <c r="Z346" i="2"/>
  <c r="AC346" i="2" s="1"/>
  <c r="Z338" i="2"/>
  <c r="AC338" i="2" s="1"/>
  <c r="Z330" i="2"/>
  <c r="AC330" i="2" s="1"/>
  <c r="Z355" i="2"/>
  <c r="AC355" i="2" s="1"/>
  <c r="Z347" i="2"/>
  <c r="AC347" i="2" s="1"/>
  <c r="Z339" i="2"/>
  <c r="AC339" i="2" s="1"/>
  <c r="Z331" i="2"/>
  <c r="AC331" i="2" s="1"/>
  <c r="Z287" i="2"/>
  <c r="AC287" i="2" s="1"/>
  <c r="Z283" i="2"/>
  <c r="AC283" i="2" s="1"/>
  <c r="Z279" i="2"/>
  <c r="AC279" i="2" s="1"/>
  <c r="Z271" i="2"/>
  <c r="AC271" i="2" s="1"/>
  <c r="Z267" i="2"/>
  <c r="AC267" i="2" s="1"/>
  <c r="Z225" i="2"/>
  <c r="AC225" i="2" s="1"/>
  <c r="Z209" i="2"/>
  <c r="AC209" i="2" s="1"/>
  <c r="Z131" i="2"/>
  <c r="AC131" i="2" s="1"/>
  <c r="Z115" i="2"/>
  <c r="AC115" i="2" s="1"/>
  <c r="Z83" i="2"/>
  <c r="AC83" i="2" s="1"/>
  <c r="Z51" i="2"/>
  <c r="AC51" i="2" s="1"/>
  <c r="Z10" i="2"/>
  <c r="AC10" i="2" s="1"/>
  <c r="V29" i="2"/>
  <c r="Z29" i="2" s="1"/>
  <c r="AC29" i="2" s="1"/>
  <c r="V21" i="2"/>
  <c r="Z21" i="2" s="1"/>
  <c r="AC21" i="2" s="1"/>
  <c r="Z231" i="2"/>
  <c r="AC231" i="2" s="1"/>
  <c r="Z467" i="2"/>
  <c r="AC467" i="2" s="1"/>
  <c r="Z422" i="2"/>
  <c r="AC422" i="2" s="1"/>
  <c r="Z438" i="2"/>
  <c r="AC438" i="2" s="1"/>
  <c r="Z563" i="2"/>
  <c r="AC563" i="2" s="1"/>
  <c r="Z516" i="2"/>
  <c r="AC516" i="2" s="1"/>
  <c r="Z484" i="2"/>
  <c r="AC484" i="2" s="1"/>
  <c r="Z485" i="2"/>
  <c r="AC485" i="2" s="1"/>
  <c r="Z482" i="2"/>
  <c r="AC482" i="2" s="1"/>
  <c r="Z421" i="2"/>
  <c r="AC421" i="2" s="1"/>
  <c r="Z378" i="2"/>
  <c r="Z383" i="2"/>
  <c r="AC383" i="2" s="1"/>
  <c r="Z326" i="2"/>
  <c r="AC326" i="2" s="1"/>
  <c r="Z318" i="2"/>
  <c r="AC318" i="2" s="1"/>
  <c r="Z262" i="2"/>
  <c r="Z211" i="2"/>
  <c r="AC211" i="2" s="1"/>
  <c r="Z195" i="2"/>
  <c r="AC195" i="2" s="1"/>
  <c r="Z220" i="2"/>
  <c r="AC220" i="2" s="1"/>
  <c r="Z204" i="2"/>
  <c r="Z506" i="2"/>
  <c r="AC506" i="2" s="1"/>
  <c r="U456" i="2"/>
  <c r="AA456" i="2" s="1"/>
  <c r="Z371" i="2"/>
  <c r="AC371" i="2" s="1"/>
  <c r="Z119" i="2"/>
  <c r="AC119" i="2" s="1"/>
  <c r="Z103" i="2"/>
  <c r="AC103" i="2" s="1"/>
  <c r="Z87" i="2"/>
  <c r="AC87" i="2" s="1"/>
  <c r="Z71" i="2"/>
  <c r="AC71" i="2" s="1"/>
  <c r="Z55" i="2"/>
  <c r="AC55" i="2" s="1"/>
  <c r="Z39" i="2"/>
  <c r="AC39" i="2" s="1"/>
  <c r="Z187" i="2"/>
  <c r="AC187" i="2" s="1"/>
  <c r="Z560" i="2"/>
  <c r="AC560" i="2" s="1"/>
  <c r="Z394" i="2"/>
  <c r="AC394" i="2" s="1"/>
  <c r="Z450" i="2"/>
  <c r="Z418" i="2"/>
  <c r="AC418" i="2" s="1"/>
  <c r="Z256" i="2"/>
  <c r="AC256" i="2" s="1"/>
  <c r="Z240" i="2"/>
  <c r="AC240" i="2" s="1"/>
  <c r="Z23" i="2"/>
  <c r="AC23" i="2" s="1"/>
  <c r="Z7" i="2"/>
  <c r="AC7" i="2" s="1"/>
  <c r="Z564" i="2"/>
  <c r="AC564" i="2" s="1"/>
  <c r="V538" i="2"/>
  <c r="Z538" i="2" s="1"/>
  <c r="AC538" i="2" s="1"/>
  <c r="Z546" i="2"/>
  <c r="AC546" i="2" s="1"/>
  <c r="Z258" i="2"/>
  <c r="AC258" i="2" s="1"/>
  <c r="Z242" i="2"/>
  <c r="AC242" i="2" s="1"/>
  <c r="Z359" i="2"/>
  <c r="AC359" i="2" s="1"/>
  <c r="Z351" i="2"/>
  <c r="AC351" i="2" s="1"/>
  <c r="Z343" i="2"/>
  <c r="AC343" i="2" s="1"/>
  <c r="Z335" i="2"/>
  <c r="AC335" i="2" s="1"/>
  <c r="Z327" i="2"/>
  <c r="AC327" i="2" s="1"/>
  <c r="Z319" i="2"/>
  <c r="AC319" i="2" s="1"/>
  <c r="Z315" i="2"/>
  <c r="AC315" i="2" s="1"/>
  <c r="Z291" i="2"/>
  <c r="AC291" i="2" s="1"/>
  <c r="Z275" i="2"/>
  <c r="AC275" i="2" s="1"/>
  <c r="Z99" i="2"/>
  <c r="AC99" i="2" s="1"/>
  <c r="Z67" i="2"/>
  <c r="AC67" i="2" s="1"/>
  <c r="Z35" i="2"/>
  <c r="AC35" i="2" s="1"/>
  <c r="Z22" i="2"/>
  <c r="AC22" i="2" s="1"/>
  <c r="Z14" i="2"/>
  <c r="AC14" i="2" s="1"/>
  <c r="V9" i="2"/>
  <c r="Z9" i="2" s="1"/>
  <c r="AC9" i="2" s="1"/>
  <c r="Z232" i="2"/>
  <c r="AC232" i="2" s="1"/>
  <c r="Z200" i="2"/>
  <c r="AC200" i="2" s="1"/>
  <c r="Z387" i="2"/>
  <c r="AC387" i="2" s="1"/>
  <c r="V400" i="2"/>
  <c r="Z400" i="2" s="1"/>
  <c r="AC400" i="2" s="1"/>
  <c r="Z551" i="2"/>
  <c r="AC551" i="2" s="1"/>
  <c r="V548" i="2"/>
  <c r="Z548" i="2" s="1"/>
  <c r="AC548" i="2" s="1"/>
  <c r="Z562" i="2"/>
  <c r="AC562" i="2" s="1"/>
  <c r="Z528" i="2"/>
  <c r="AC528" i="2" s="1"/>
  <c r="Z513" i="2"/>
  <c r="AC513" i="2" s="1"/>
  <c r="Z481" i="2"/>
  <c r="V257" i="2"/>
  <c r="Z257" i="2" s="1"/>
  <c r="AC257" i="2" s="1"/>
  <c r="V241" i="2"/>
  <c r="Z241" i="2" s="1"/>
  <c r="AC241" i="2" s="1"/>
  <c r="Z286" i="2"/>
  <c r="AC286" i="2" s="1"/>
  <c r="Z221" i="2"/>
  <c r="AC221" i="2" s="1"/>
  <c r="Z205" i="2"/>
  <c r="AC205" i="2" s="1"/>
  <c r="Z207" i="2"/>
  <c r="AC207" i="2" s="1"/>
  <c r="Z191" i="2"/>
  <c r="AC191" i="2" s="1"/>
  <c r="Z537" i="2"/>
  <c r="AC537" i="2" s="1"/>
  <c r="Z492" i="2"/>
  <c r="AC492" i="2" s="1"/>
  <c r="Z430" i="2"/>
  <c r="AC430" i="2" s="1"/>
  <c r="Z370" i="2"/>
  <c r="AC370" i="2" s="1"/>
  <c r="Z358" i="2"/>
  <c r="AC358" i="2" s="1"/>
  <c r="Z350" i="2"/>
  <c r="AC350" i="2" s="1"/>
  <c r="Z342" i="2"/>
  <c r="AC342" i="2" s="1"/>
  <c r="Z334" i="2"/>
  <c r="AC334" i="2" s="1"/>
  <c r="Z333" i="2"/>
  <c r="AC333" i="2" s="1"/>
  <c r="Z305" i="2"/>
  <c r="AC305" i="2" s="1"/>
  <c r="Z293" i="2"/>
  <c r="AC293" i="2" s="1"/>
  <c r="V144" i="2"/>
  <c r="Z144" i="2" s="1"/>
  <c r="AC144" i="2" s="1"/>
  <c r="V128" i="2"/>
  <c r="Z128" i="2" s="1"/>
  <c r="AC128" i="2" s="1"/>
  <c r="V112" i="2"/>
  <c r="Z112" i="2" s="1"/>
  <c r="AC112" i="2" s="1"/>
  <c r="V96" i="2"/>
  <c r="Z96" i="2" s="1"/>
  <c r="AC96" i="2" s="1"/>
  <c r="V80" i="2"/>
  <c r="Z80" i="2" s="1"/>
  <c r="AC80" i="2" s="1"/>
  <c r="V64" i="2"/>
  <c r="Z64" i="2" s="1"/>
  <c r="AC64" i="2" s="1"/>
  <c r="V48" i="2"/>
  <c r="Z48" i="2" s="1"/>
  <c r="AC48" i="2" s="1"/>
  <c r="V32" i="2"/>
  <c r="Z32" i="2" s="1"/>
  <c r="AC32" i="2" s="1"/>
  <c r="Z28" i="2"/>
  <c r="AC28" i="2" s="1"/>
  <c r="Z12" i="2"/>
  <c r="AC12" i="2" s="1"/>
  <c r="Z235" i="2"/>
  <c r="AC235" i="2" s="1"/>
  <c r="Z523" i="2"/>
  <c r="AC523" i="2" s="1"/>
  <c r="Z533" i="2"/>
  <c r="AC533" i="2" s="1"/>
  <c r="Z499" i="2"/>
  <c r="AC499" i="2" s="1"/>
  <c r="Z470" i="2"/>
  <c r="AC470" i="2" s="1"/>
  <c r="Z457" i="2"/>
  <c r="AC457" i="2" s="1"/>
  <c r="Z465" i="2"/>
  <c r="AC465" i="2" s="1"/>
  <c r="V435" i="2"/>
  <c r="Z435" i="2" s="1"/>
  <c r="AC435" i="2" s="1"/>
  <c r="Z429" i="2"/>
  <c r="AC429" i="2" s="1"/>
  <c r="Z434" i="2"/>
  <c r="AC434" i="2" s="1"/>
  <c r="V392" i="2"/>
  <c r="Z392" i="2" s="1"/>
  <c r="AC392" i="2" s="1"/>
  <c r="Z292" i="2"/>
  <c r="AC292" i="2" s="1"/>
  <c r="Z268" i="2"/>
  <c r="AC268" i="2" s="1"/>
  <c r="Z229" i="2"/>
  <c r="AC229" i="2" s="1"/>
  <c r="Z213" i="2"/>
  <c r="AC213" i="2" s="1"/>
  <c r="Z197" i="2"/>
  <c r="AC197" i="2" s="1"/>
  <c r="Z215" i="2"/>
  <c r="AC215" i="2" s="1"/>
  <c r="Z199" i="2"/>
  <c r="AC199" i="2" s="1"/>
  <c r="Z500" i="2"/>
  <c r="AC500" i="2" s="1"/>
  <c r="V475" i="2"/>
  <c r="Z475" i="2" s="1"/>
  <c r="AC475" i="2" s="1"/>
  <c r="V281" i="2"/>
  <c r="Z281" i="2" s="1"/>
  <c r="AC281" i="2" s="1"/>
  <c r="V5" i="2"/>
  <c r="Z5" i="2" s="1"/>
  <c r="AC5" i="2" s="1"/>
  <c r="V483" i="2"/>
  <c r="Z483" i="2" s="1"/>
  <c r="AC483" i="2" s="1"/>
  <c r="V261" i="2"/>
  <c r="Z261" i="2" s="1"/>
  <c r="AC261" i="2" s="1"/>
  <c r="V534" i="2"/>
  <c r="Z534" i="2" s="1"/>
  <c r="AC534" i="2" s="1"/>
  <c r="V396" i="2"/>
  <c r="Z396" i="2" s="1"/>
  <c r="AC396" i="2" s="1"/>
  <c r="V385" i="2"/>
  <c r="Z385" i="2" s="1"/>
  <c r="AC385" i="2" s="1"/>
  <c r="V526" i="2"/>
  <c r="Z526" i="2" s="1"/>
  <c r="AC526" i="2" s="1"/>
  <c r="V519" i="2"/>
  <c r="Z519" i="2" s="1"/>
  <c r="AC519" i="2" s="1"/>
  <c r="V515" i="2"/>
  <c r="Z515" i="2" s="1"/>
  <c r="AC515" i="2" s="1"/>
  <c r="V487" i="2"/>
  <c r="Z487" i="2" s="1"/>
  <c r="AC487" i="2" s="1"/>
  <c r="V416" i="2"/>
  <c r="Z416" i="2" s="1"/>
  <c r="AC416" i="2" s="1"/>
  <c r="V544" i="2"/>
  <c r="Z544" i="2" s="1"/>
  <c r="AC544" i="2" s="1"/>
  <c r="V518" i="2"/>
  <c r="Z518" i="2" s="1"/>
  <c r="AC518" i="2" s="1"/>
  <c r="V403" i="2"/>
  <c r="Z403" i="2" s="1"/>
  <c r="AC403" i="2" s="1"/>
  <c r="V408" i="2"/>
  <c r="Z408" i="2" s="1"/>
  <c r="AC408" i="2" s="1"/>
  <c r="V265" i="2"/>
  <c r="Z265" i="2" s="1"/>
  <c r="AC265" i="2" s="1"/>
  <c r="V412" i="2"/>
  <c r="Z412" i="2" s="1"/>
  <c r="AC412" i="2" s="1"/>
  <c r="V522" i="2"/>
  <c r="Z522" i="2" s="1"/>
  <c r="AC522" i="2" s="1"/>
  <c r="V510" i="2"/>
  <c r="Z510" i="2" s="1"/>
  <c r="AC510" i="2" s="1"/>
  <c r="V17" i="2"/>
  <c r="Z17" i="2" s="1"/>
  <c r="AC17" i="2" s="1"/>
  <c r="V451" i="2"/>
  <c r="Z451" i="2" s="1"/>
  <c r="AC451" i="2" s="1"/>
  <c r="V419" i="2"/>
  <c r="Z419" i="2" s="1"/>
  <c r="AC419" i="2" s="1"/>
  <c r="V399" i="2"/>
  <c r="Z399" i="2" s="1"/>
  <c r="AC399" i="2" s="1"/>
  <c r="V471" i="2"/>
  <c r="Z471" i="2" s="1"/>
  <c r="AC471" i="2" s="1"/>
  <c r="V411" i="2"/>
  <c r="Z411" i="2" s="1"/>
  <c r="AC411" i="2" s="1"/>
  <c r="V407" i="2"/>
  <c r="Z407" i="2" s="1"/>
  <c r="AC407" i="2" s="1"/>
  <c r="V395" i="2"/>
  <c r="Z395" i="2" s="1"/>
  <c r="AC395" i="2" s="1"/>
  <c r="V391" i="2"/>
  <c r="Z391" i="2" s="1"/>
  <c r="AC391" i="2" s="1"/>
  <c r="V289" i="2"/>
  <c r="Z289" i="2" s="1"/>
  <c r="AC289" i="2" s="1"/>
  <c r="V245" i="2"/>
  <c r="Z245" i="2" s="1"/>
  <c r="AC245" i="2" s="1"/>
  <c r="V364" i="2"/>
  <c r="Z364" i="2" s="1"/>
  <c r="AC364" i="2" s="1"/>
  <c r="V236" i="2"/>
  <c r="Z236" i="2" s="1"/>
  <c r="AC236" i="2" s="1"/>
  <c r="V447" i="2"/>
  <c r="Z447" i="2" s="1"/>
  <c r="AC447" i="2" s="1"/>
  <c r="V514" i="2"/>
  <c r="Z514" i="2" s="1"/>
  <c r="AC514" i="2" s="1"/>
  <c r="V539" i="2"/>
  <c r="Z539" i="2" s="1"/>
  <c r="AC539" i="2" s="1"/>
  <c r="V530" i="2"/>
  <c r="Z530" i="2" s="1"/>
  <c r="AC530" i="2" s="1"/>
  <c r="V439" i="2"/>
  <c r="Z439" i="2" s="1"/>
  <c r="AC439" i="2" s="1"/>
  <c r="V423" i="2"/>
  <c r="Z423" i="2" s="1"/>
  <c r="AC423" i="2" s="1"/>
  <c r="V404" i="2"/>
  <c r="Z404" i="2" s="1"/>
  <c r="AC404" i="2" s="1"/>
  <c r="V273" i="2"/>
  <c r="Z273" i="2" s="1"/>
  <c r="AC273" i="2" s="1"/>
  <c r="V249" i="2"/>
  <c r="Z249" i="2" s="1"/>
  <c r="AC249" i="2" s="1"/>
  <c r="V136" i="2"/>
  <c r="Z136" i="2" s="1"/>
  <c r="AC136" i="2" s="1"/>
  <c r="V120" i="2"/>
  <c r="Z120" i="2" s="1"/>
  <c r="AC120" i="2" s="1"/>
  <c r="V104" i="2"/>
  <c r="Z104" i="2" s="1"/>
  <c r="AC104" i="2" s="1"/>
  <c r="V88" i="2"/>
  <c r="Z88" i="2" s="1"/>
  <c r="AC88" i="2" s="1"/>
  <c r="V72" i="2"/>
  <c r="Z72" i="2" s="1"/>
  <c r="AC72" i="2" s="1"/>
  <c r="V56" i="2"/>
  <c r="Z56" i="2" s="1"/>
  <c r="AC56" i="2" s="1"/>
  <c r="V40" i="2"/>
  <c r="Z40" i="2" s="1"/>
  <c r="AC40" i="2" s="1"/>
  <c r="V183" i="2"/>
  <c r="Z183" i="2" s="1"/>
  <c r="AC183" i="2" s="1"/>
  <c r="V179" i="2"/>
  <c r="Z179" i="2" s="1"/>
  <c r="AC179" i="2" s="1"/>
  <c r="V175" i="2"/>
  <c r="Z175" i="2" s="1"/>
  <c r="AC175" i="2" s="1"/>
  <c r="V171" i="2"/>
  <c r="Z171" i="2" s="1"/>
  <c r="AC171" i="2" s="1"/>
  <c r="V167" i="2"/>
  <c r="Z167" i="2" s="1"/>
  <c r="AC167" i="2" s="1"/>
  <c r="V163" i="2"/>
  <c r="Z163" i="2" s="1"/>
  <c r="AC163" i="2" s="1"/>
  <c r="V159" i="2"/>
  <c r="Z159" i="2" s="1"/>
  <c r="AC159" i="2" s="1"/>
  <c r="V155" i="2"/>
  <c r="Z155" i="2" s="1"/>
  <c r="AC155" i="2" s="1"/>
  <c r="V151" i="2"/>
  <c r="Z151" i="2" s="1"/>
  <c r="AC151" i="2" s="1"/>
  <c r="V147" i="2"/>
  <c r="Z147" i="2" s="1"/>
  <c r="AC147" i="2" s="1"/>
  <c r="V431" i="2"/>
  <c r="Z431" i="2" s="1"/>
  <c r="AC431" i="2" s="1"/>
  <c r="V479" i="2"/>
  <c r="Z479" i="2" s="1"/>
  <c r="AC479" i="2" s="1"/>
  <c r="V443" i="2"/>
  <c r="Z443" i="2" s="1"/>
  <c r="AC443" i="2" s="1"/>
  <c r="V427" i="2"/>
  <c r="Z427" i="2" s="1"/>
  <c r="AC427" i="2" s="1"/>
  <c r="V373" i="2"/>
  <c r="Z373" i="2" s="1"/>
  <c r="AC373" i="2" s="1"/>
  <c r="V285" i="2"/>
  <c r="Z285" i="2" s="1"/>
  <c r="AC285" i="2" s="1"/>
  <c r="V253" i="2"/>
  <c r="Z253" i="2" s="1"/>
  <c r="AC253" i="2" s="1"/>
  <c r="V25" i="2"/>
  <c r="Z25" i="2" s="1"/>
  <c r="AC25" i="2" s="1"/>
  <c r="V507" i="2"/>
  <c r="Z507" i="2" s="1"/>
  <c r="AC507" i="2" s="1"/>
  <c r="V237" i="2"/>
  <c r="Z237" i="2" s="1"/>
  <c r="AC237" i="2" s="1"/>
  <c r="V182" i="2"/>
  <c r="Z182" i="2" s="1"/>
  <c r="AC182" i="2" s="1"/>
  <c r="V178" i="2"/>
  <c r="Z178" i="2" s="1"/>
  <c r="AC178" i="2" s="1"/>
  <c r="V174" i="2"/>
  <c r="V170" i="2"/>
  <c r="Z170" i="2" s="1"/>
  <c r="AC170" i="2" s="1"/>
  <c r="V166" i="2"/>
  <c r="Z166" i="2" s="1"/>
  <c r="AC166" i="2" s="1"/>
  <c r="V162" i="2"/>
  <c r="Z162" i="2" s="1"/>
  <c r="AC162" i="2" s="1"/>
  <c r="V158" i="2"/>
  <c r="Z158" i="2" s="1"/>
  <c r="AC158" i="2" s="1"/>
  <c r="V154" i="2"/>
  <c r="Z154" i="2" s="1"/>
  <c r="AC154" i="2" s="1"/>
  <c r="V150" i="2"/>
  <c r="Z150" i="2" s="1"/>
  <c r="AC150" i="2" s="1"/>
  <c r="V146" i="2"/>
  <c r="Z146" i="2" s="1"/>
  <c r="AC146" i="2" s="1"/>
  <c r="V138" i="2"/>
  <c r="Z138" i="2" s="1"/>
  <c r="AC138" i="2" s="1"/>
  <c r="V130" i="2"/>
  <c r="Z130" i="2" s="1"/>
  <c r="AC130" i="2" s="1"/>
  <c r="V122" i="2"/>
  <c r="Z122" i="2" s="1"/>
  <c r="AC122" i="2" s="1"/>
  <c r="V114" i="2"/>
  <c r="Z114" i="2" s="1"/>
  <c r="AC114" i="2" s="1"/>
  <c r="V106" i="2"/>
  <c r="Z106" i="2" s="1"/>
  <c r="AC106" i="2" s="1"/>
  <c r="V98" i="2"/>
  <c r="Z98" i="2" s="1"/>
  <c r="AC98" i="2" s="1"/>
  <c r="V90" i="2"/>
  <c r="Z90" i="2" s="1"/>
  <c r="AC90" i="2" s="1"/>
  <c r="V82" i="2"/>
  <c r="Z82" i="2" s="1"/>
  <c r="AC82" i="2" s="1"/>
  <c r="V74" i="2"/>
  <c r="Z74" i="2" s="1"/>
  <c r="AC74" i="2" s="1"/>
  <c r="V66" i="2"/>
  <c r="Z66" i="2" s="1"/>
  <c r="AC66" i="2" s="1"/>
  <c r="V58" i="2"/>
  <c r="Z58" i="2" s="1"/>
  <c r="AC58" i="2" s="1"/>
  <c r="V50" i="2"/>
  <c r="Z50" i="2" s="1"/>
  <c r="AC50" i="2" s="1"/>
  <c r="V42" i="2"/>
  <c r="Z42" i="2" s="1"/>
  <c r="AC42" i="2" s="1"/>
  <c r="V34" i="2"/>
  <c r="Z34" i="2" s="1"/>
  <c r="AC34" i="2" s="1"/>
  <c r="V369" i="2"/>
  <c r="Z369" i="2" s="1"/>
  <c r="AC369" i="2" s="1"/>
  <c r="V367" i="2"/>
  <c r="Z367" i="2" s="1"/>
  <c r="AC367" i="2" s="1"/>
  <c r="V140" i="2"/>
  <c r="Z140" i="2" s="1"/>
  <c r="AC140" i="2" s="1"/>
  <c r="V124" i="2"/>
  <c r="Z124" i="2" s="1"/>
  <c r="AC124" i="2" s="1"/>
  <c r="V108" i="2"/>
  <c r="Z108" i="2" s="1"/>
  <c r="AC108" i="2" s="1"/>
  <c r="V92" i="2"/>
  <c r="Z92" i="2" s="1"/>
  <c r="AC92" i="2" s="1"/>
  <c r="V76" i="2"/>
  <c r="Z76" i="2" s="1"/>
  <c r="AC76" i="2" s="1"/>
  <c r="V60" i="2"/>
  <c r="Z60" i="2" s="1"/>
  <c r="AC60" i="2" s="1"/>
  <c r="V44" i="2"/>
  <c r="Z44" i="2" s="1"/>
  <c r="AC44" i="2" s="1"/>
  <c r="V185" i="2"/>
  <c r="Z185" i="2" s="1"/>
  <c r="AC185" i="2" s="1"/>
  <c r="V181" i="2"/>
  <c r="Z181" i="2" s="1"/>
  <c r="AC181" i="2" s="1"/>
  <c r="V177" i="2"/>
  <c r="Z177" i="2" s="1"/>
  <c r="AC177" i="2" s="1"/>
  <c r="V173" i="2"/>
  <c r="Z173" i="2" s="1"/>
  <c r="AC173" i="2" s="1"/>
  <c r="V169" i="2"/>
  <c r="Z169" i="2" s="1"/>
  <c r="AC169" i="2" s="1"/>
  <c r="V165" i="2"/>
  <c r="Z165" i="2" s="1"/>
  <c r="AC165" i="2" s="1"/>
  <c r="V161" i="2"/>
  <c r="Z161" i="2" s="1"/>
  <c r="AC161" i="2" s="1"/>
  <c r="V157" i="2"/>
  <c r="Z157" i="2" s="1"/>
  <c r="AC157" i="2" s="1"/>
  <c r="V153" i="2"/>
  <c r="Z153" i="2" s="1"/>
  <c r="AC153" i="2" s="1"/>
  <c r="V149" i="2"/>
  <c r="Z149" i="2" s="1"/>
  <c r="AC149" i="2" s="1"/>
  <c r="V540" i="2"/>
  <c r="Z540" i="2" s="1"/>
  <c r="AC540" i="2" s="1"/>
  <c r="V511" i="2"/>
  <c r="Z511" i="2" s="1"/>
  <c r="AC511" i="2" s="1"/>
  <c r="Z368" i="2"/>
  <c r="AC368" i="2" s="1"/>
  <c r="V184" i="2"/>
  <c r="Z184" i="2" s="1"/>
  <c r="AC184" i="2" s="1"/>
  <c r="V180" i="2"/>
  <c r="Z180" i="2" s="1"/>
  <c r="AC180" i="2" s="1"/>
  <c r="V176" i="2"/>
  <c r="Z176" i="2" s="1"/>
  <c r="AC176" i="2" s="1"/>
  <c r="V172" i="2"/>
  <c r="Z172" i="2" s="1"/>
  <c r="AC172" i="2" s="1"/>
  <c r="V168" i="2"/>
  <c r="Z168" i="2" s="1"/>
  <c r="AC168" i="2" s="1"/>
  <c r="V164" i="2"/>
  <c r="Z164" i="2" s="1"/>
  <c r="AC164" i="2" s="1"/>
  <c r="V160" i="2"/>
  <c r="Z160" i="2" s="1"/>
  <c r="AC160" i="2" s="1"/>
  <c r="V156" i="2"/>
  <c r="Z156" i="2" s="1"/>
  <c r="AC156" i="2" s="1"/>
  <c r="V152" i="2"/>
  <c r="Z152" i="2" s="1"/>
  <c r="AC152" i="2" s="1"/>
  <c r="V148" i="2"/>
  <c r="Z148" i="2" s="1"/>
  <c r="AC148" i="2" s="1"/>
  <c r="V31" i="2"/>
  <c r="Z31" i="2" s="1"/>
  <c r="AC31" i="2" s="1"/>
  <c r="V142" i="2"/>
  <c r="Z142" i="2" s="1"/>
  <c r="AC142" i="2" s="1"/>
  <c r="V134" i="2"/>
  <c r="Z134" i="2" s="1"/>
  <c r="AC134" i="2" s="1"/>
  <c r="V126" i="2"/>
  <c r="Z126" i="2" s="1"/>
  <c r="AC126" i="2" s="1"/>
  <c r="V118" i="2"/>
  <c r="Z118" i="2" s="1"/>
  <c r="AC118" i="2" s="1"/>
  <c r="V110" i="2"/>
  <c r="Z110" i="2" s="1"/>
  <c r="AC110" i="2" s="1"/>
  <c r="V102" i="2"/>
  <c r="Z102" i="2" s="1"/>
  <c r="AC102" i="2" s="1"/>
  <c r="V94" i="2"/>
  <c r="Z94" i="2" s="1"/>
  <c r="AC94" i="2" s="1"/>
  <c r="V86" i="2"/>
  <c r="Z86" i="2" s="1"/>
  <c r="AC86" i="2" s="1"/>
  <c r="V78" i="2"/>
  <c r="Z78" i="2" s="1"/>
  <c r="AC78" i="2" s="1"/>
  <c r="V70" i="2"/>
  <c r="Z70" i="2" s="1"/>
  <c r="AC70" i="2" s="1"/>
  <c r="V62" i="2"/>
  <c r="Z62" i="2" s="1"/>
  <c r="AC62" i="2" s="1"/>
  <c r="V54" i="2"/>
  <c r="Z54" i="2" s="1"/>
  <c r="AC54" i="2" s="1"/>
  <c r="V46" i="2"/>
  <c r="Z46" i="2" s="1"/>
  <c r="AC46" i="2" s="1"/>
  <c r="V38" i="2"/>
  <c r="Z38" i="2" s="1"/>
  <c r="AC38" i="2" s="1"/>
  <c r="Y580" i="2"/>
  <c r="I609" i="2"/>
  <c r="Q609" i="2"/>
  <c r="O611" i="2"/>
  <c r="G615" i="2"/>
  <c r="K608" i="2"/>
  <c r="H580" i="2"/>
  <c r="H614" i="2"/>
  <c r="P607" i="2"/>
  <c r="P611" i="2"/>
  <c r="K615" i="2"/>
  <c r="O608" i="2"/>
  <c r="M611" i="2"/>
  <c r="P614" i="2"/>
  <c r="P580" i="2"/>
  <c r="O610" i="2"/>
  <c r="L609" i="2"/>
  <c r="Q614" i="2"/>
  <c r="Q580" i="2"/>
  <c r="H607" i="2"/>
  <c r="G614" i="2"/>
  <c r="G612" i="2"/>
  <c r="H611" i="2"/>
  <c r="L614" i="2"/>
  <c r="L580" i="2"/>
  <c r="M609" i="2"/>
  <c r="Q616" i="2"/>
  <c r="G611" i="2"/>
  <c r="G610" i="2"/>
  <c r="K614" i="2"/>
  <c r="K612" i="2"/>
  <c r="O615" i="2"/>
  <c r="H609" i="2"/>
  <c r="L607" i="2"/>
  <c r="L611" i="2"/>
  <c r="M580" i="2"/>
  <c r="P609" i="2"/>
  <c r="X580" i="2"/>
  <c r="G608" i="2"/>
  <c r="K611" i="2"/>
  <c r="K610" i="2"/>
  <c r="O614" i="2"/>
  <c r="O612" i="2"/>
  <c r="G580" i="2"/>
  <c r="G581" i="2"/>
  <c r="K579" i="2"/>
  <c r="K580" i="2"/>
  <c r="K581" i="2"/>
  <c r="O579" i="2"/>
  <c r="O580" i="2"/>
  <c r="O581" i="2"/>
  <c r="G579" i="2"/>
  <c r="Y581" i="2"/>
  <c r="I607" i="2"/>
  <c r="M607" i="2"/>
  <c r="Q607" i="2"/>
  <c r="I611" i="2"/>
  <c r="Q611" i="2"/>
  <c r="H612" i="2"/>
  <c r="L612" i="2"/>
  <c r="P612" i="2"/>
  <c r="H615" i="2"/>
  <c r="L615" i="2"/>
  <c r="P615" i="2"/>
  <c r="H579" i="2"/>
  <c r="H581" i="2"/>
  <c r="L579" i="2"/>
  <c r="L581" i="2"/>
  <c r="P579" i="2"/>
  <c r="P581" i="2"/>
  <c r="H608" i="2"/>
  <c r="L608" i="2"/>
  <c r="P608" i="2"/>
  <c r="H610" i="2"/>
  <c r="L610" i="2"/>
  <c r="P610" i="2"/>
  <c r="I612" i="2"/>
  <c r="M612" i="2"/>
  <c r="Q612" i="2"/>
  <c r="M615" i="2"/>
  <c r="Q615" i="2"/>
  <c r="K616" i="2"/>
  <c r="O616" i="2"/>
  <c r="I579" i="2"/>
  <c r="I580" i="2"/>
  <c r="I581" i="2"/>
  <c r="M579" i="2"/>
  <c r="M581" i="2"/>
  <c r="Q579" i="2"/>
  <c r="Q581" i="2"/>
  <c r="X579" i="2"/>
  <c r="G607" i="2"/>
  <c r="K607" i="2"/>
  <c r="O607" i="2"/>
  <c r="I608" i="2"/>
  <c r="M608" i="2"/>
  <c r="Q608" i="2"/>
  <c r="G609" i="2"/>
  <c r="K609" i="2"/>
  <c r="O609" i="2"/>
  <c r="I610" i="2"/>
  <c r="M610" i="2"/>
  <c r="Q610" i="2"/>
  <c r="H616" i="2"/>
  <c r="L616" i="2"/>
  <c r="P616" i="2"/>
  <c r="Y579" i="2"/>
  <c r="X581" i="2"/>
  <c r="I614" i="2"/>
  <c r="M614" i="2"/>
  <c r="I616" i="2"/>
  <c r="M616" i="2"/>
  <c r="X570" i="2"/>
  <c r="X575" i="2"/>
  <c r="Y572" i="2"/>
  <c r="Y575" i="2"/>
  <c r="Y576" i="2"/>
  <c r="X574" i="2"/>
  <c r="X572" i="2"/>
  <c r="X576" i="2"/>
  <c r="X577" i="2"/>
  <c r="X573" i="2"/>
  <c r="Y574" i="2"/>
  <c r="Y577" i="2"/>
  <c r="Y573" i="2"/>
  <c r="K573" i="2"/>
  <c r="O577" i="2"/>
  <c r="O573" i="2"/>
  <c r="O576" i="2"/>
  <c r="O572" i="2"/>
  <c r="O575" i="2"/>
  <c r="O605" i="2"/>
  <c r="O574" i="2"/>
  <c r="O570" i="2"/>
  <c r="S4" i="2"/>
  <c r="Y570" i="2"/>
  <c r="G577" i="2"/>
  <c r="G574" i="2"/>
  <c r="G570" i="2"/>
  <c r="G605" i="2"/>
  <c r="G572" i="2"/>
  <c r="G575" i="2"/>
  <c r="G576" i="2"/>
  <c r="K577" i="2"/>
  <c r="G573" i="2"/>
  <c r="K576" i="2"/>
  <c r="K572" i="2"/>
  <c r="K575" i="2"/>
  <c r="K605" i="2"/>
  <c r="K574" i="2"/>
  <c r="K570" i="2"/>
  <c r="R4" i="2"/>
  <c r="H575" i="2"/>
  <c r="H576" i="2"/>
  <c r="M574" i="2"/>
  <c r="P574" i="2"/>
  <c r="L573" i="2"/>
  <c r="M576" i="2"/>
  <c r="Q574" i="2"/>
  <c r="H573" i="2"/>
  <c r="I575" i="2"/>
  <c r="L574" i="2"/>
  <c r="L577" i="2"/>
  <c r="Q573" i="2"/>
  <c r="H574" i="2"/>
  <c r="H577" i="2"/>
  <c r="I573" i="2"/>
  <c r="M573" i="2"/>
  <c r="P572" i="2"/>
  <c r="P576" i="2"/>
  <c r="I577" i="2"/>
  <c r="L572" i="2"/>
  <c r="L575" i="2"/>
  <c r="Q575" i="2"/>
  <c r="Q577" i="2"/>
  <c r="H605" i="2"/>
  <c r="M605" i="2"/>
  <c r="M575" i="2"/>
  <c r="M577" i="2"/>
  <c r="I605" i="2"/>
  <c r="I574" i="2"/>
  <c r="I576" i="2"/>
  <c r="H572" i="2"/>
  <c r="P570" i="2"/>
  <c r="P577" i="2"/>
  <c r="P573" i="2"/>
  <c r="P575" i="2"/>
  <c r="M572" i="2"/>
  <c r="L605" i="2"/>
  <c r="L576" i="2"/>
  <c r="Q570" i="2"/>
  <c r="Q576" i="2"/>
  <c r="Q572" i="2"/>
  <c r="I572" i="2"/>
  <c r="P605" i="2"/>
  <c r="Q605" i="2"/>
  <c r="L570" i="2"/>
  <c r="H570" i="2"/>
  <c r="M570" i="2"/>
  <c r="I570" i="2"/>
  <c r="T4" i="2"/>
  <c r="U4" i="2"/>
  <c r="AA4" i="2" s="1"/>
  <c r="J638" i="2" l="1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1" i="2"/>
  <c r="J620" i="2"/>
  <c r="J619" i="2"/>
  <c r="J618" i="2"/>
  <c r="J603" i="2"/>
  <c r="J602" i="2"/>
  <c r="J601" i="2"/>
  <c r="J600" i="2"/>
  <c r="J599" i="2"/>
  <c r="J598" i="2"/>
  <c r="J597" i="2"/>
  <c r="J596" i="2"/>
  <c r="J595" i="2"/>
  <c r="J624" i="2"/>
  <c r="J623" i="2"/>
  <c r="J622" i="2"/>
  <c r="J592" i="2"/>
  <c r="J591" i="2"/>
  <c r="J590" i="2"/>
  <c r="J589" i="2"/>
  <c r="J588" i="2"/>
  <c r="J587" i="2"/>
  <c r="J586" i="2"/>
  <c r="J585" i="2"/>
  <c r="J584" i="2"/>
  <c r="J583" i="2"/>
  <c r="J594" i="2"/>
  <c r="J593" i="2"/>
  <c r="S638" i="2"/>
  <c r="S637" i="2"/>
  <c r="S636" i="2"/>
  <c r="S635" i="2"/>
  <c r="S634" i="2"/>
  <c r="S633" i="2"/>
  <c r="S632" i="2"/>
  <c r="S631" i="2"/>
  <c r="S630" i="2"/>
  <c r="S629" i="2"/>
  <c r="S628" i="2"/>
  <c r="S627" i="2"/>
  <c r="S626" i="2"/>
  <c r="S625" i="2"/>
  <c r="S624" i="2"/>
  <c r="S591" i="2"/>
  <c r="S590" i="2"/>
  <c r="S589" i="2"/>
  <c r="S588" i="2"/>
  <c r="S587" i="2"/>
  <c r="S586" i="2"/>
  <c r="S585" i="2"/>
  <c r="S584" i="2"/>
  <c r="S583" i="2"/>
  <c r="S623" i="2"/>
  <c r="S621" i="2"/>
  <c r="S620" i="2"/>
  <c r="S619" i="2"/>
  <c r="S618" i="2"/>
  <c r="S603" i="2"/>
  <c r="S602" i="2"/>
  <c r="S601" i="2"/>
  <c r="S600" i="2"/>
  <c r="S599" i="2"/>
  <c r="S598" i="2"/>
  <c r="S597" i="2"/>
  <c r="S596" i="2"/>
  <c r="S595" i="2"/>
  <c r="S622" i="2"/>
  <c r="S594" i="2"/>
  <c r="S593" i="2"/>
  <c r="S592" i="2"/>
  <c r="N638" i="2"/>
  <c r="N637" i="2"/>
  <c r="N636" i="2"/>
  <c r="N635" i="2"/>
  <c r="N634" i="2"/>
  <c r="N633" i="2"/>
  <c r="N632" i="2"/>
  <c r="N631" i="2"/>
  <c r="N630" i="2"/>
  <c r="N629" i="2"/>
  <c r="N628" i="2"/>
  <c r="N627" i="2"/>
  <c r="N626" i="2"/>
  <c r="N625" i="2"/>
  <c r="N624" i="2"/>
  <c r="N621" i="2"/>
  <c r="N620" i="2"/>
  <c r="N619" i="2"/>
  <c r="N618" i="2"/>
  <c r="N603" i="2"/>
  <c r="N602" i="2"/>
  <c r="N601" i="2"/>
  <c r="N600" i="2"/>
  <c r="N599" i="2"/>
  <c r="N598" i="2"/>
  <c r="N597" i="2"/>
  <c r="N596" i="2"/>
  <c r="N595" i="2"/>
  <c r="N623" i="2"/>
  <c r="N594" i="2"/>
  <c r="N593" i="2"/>
  <c r="N591" i="2"/>
  <c r="N590" i="2"/>
  <c r="N589" i="2"/>
  <c r="N588" i="2"/>
  <c r="N587" i="2"/>
  <c r="N586" i="2"/>
  <c r="N585" i="2"/>
  <c r="N584" i="2"/>
  <c r="N583" i="2"/>
  <c r="N592" i="2"/>
  <c r="N622" i="2"/>
  <c r="R638" i="2"/>
  <c r="R637" i="2"/>
  <c r="R636" i="2"/>
  <c r="R635" i="2"/>
  <c r="R634" i="2"/>
  <c r="R633" i="2"/>
  <c r="R632" i="2"/>
  <c r="R631" i="2"/>
  <c r="R630" i="2"/>
  <c r="R629" i="2"/>
  <c r="R628" i="2"/>
  <c r="R627" i="2"/>
  <c r="R626" i="2"/>
  <c r="R625" i="2"/>
  <c r="R624" i="2"/>
  <c r="R623" i="2"/>
  <c r="R622" i="2"/>
  <c r="R621" i="2"/>
  <c r="R620" i="2"/>
  <c r="R619" i="2"/>
  <c r="R618" i="2"/>
  <c r="R603" i="2"/>
  <c r="R602" i="2"/>
  <c r="R601" i="2"/>
  <c r="R600" i="2"/>
  <c r="R599" i="2"/>
  <c r="R598" i="2"/>
  <c r="R597" i="2"/>
  <c r="R596" i="2"/>
  <c r="R595" i="2"/>
  <c r="R594" i="2"/>
  <c r="R593" i="2"/>
  <c r="R592" i="2"/>
  <c r="R591" i="2"/>
  <c r="R590" i="2"/>
  <c r="R589" i="2"/>
  <c r="R588" i="2"/>
  <c r="R587" i="2"/>
  <c r="R586" i="2"/>
  <c r="R585" i="2"/>
  <c r="R584" i="2"/>
  <c r="R583" i="2"/>
  <c r="U638" i="2"/>
  <c r="U637" i="2"/>
  <c r="U636" i="2"/>
  <c r="U635" i="2"/>
  <c r="U634" i="2"/>
  <c r="U633" i="2"/>
  <c r="U632" i="2"/>
  <c r="U631" i="2"/>
  <c r="U630" i="2"/>
  <c r="U629" i="2"/>
  <c r="U628" i="2"/>
  <c r="U627" i="2"/>
  <c r="U626" i="2"/>
  <c r="U625" i="2"/>
  <c r="U624" i="2"/>
  <c r="U620" i="2"/>
  <c r="U619" i="2"/>
  <c r="U618" i="2"/>
  <c r="U603" i="2"/>
  <c r="U602" i="2"/>
  <c r="U601" i="2"/>
  <c r="U600" i="2"/>
  <c r="U599" i="2"/>
  <c r="U598" i="2"/>
  <c r="U597" i="2"/>
  <c r="U596" i="2"/>
  <c r="U595" i="2"/>
  <c r="U594" i="2"/>
  <c r="U593" i="2"/>
  <c r="U592" i="2"/>
  <c r="U623" i="2"/>
  <c r="U622" i="2"/>
  <c r="U621" i="2"/>
  <c r="U586" i="2"/>
  <c r="U585" i="2"/>
  <c r="U583" i="2"/>
  <c r="U591" i="2"/>
  <c r="U590" i="2"/>
  <c r="U589" i="2"/>
  <c r="U588" i="2"/>
  <c r="U587" i="2"/>
  <c r="U584" i="2"/>
  <c r="T638" i="2"/>
  <c r="AA638" i="2" s="1"/>
  <c r="T637" i="2"/>
  <c r="AA637" i="2" s="1"/>
  <c r="T636" i="2"/>
  <c r="AA636" i="2" s="1"/>
  <c r="T635" i="2"/>
  <c r="AA635" i="2" s="1"/>
  <c r="T634" i="2"/>
  <c r="AA634" i="2" s="1"/>
  <c r="T633" i="2"/>
  <c r="AA633" i="2" s="1"/>
  <c r="T632" i="2"/>
  <c r="AA632" i="2" s="1"/>
  <c r="T631" i="2"/>
  <c r="AA631" i="2" s="1"/>
  <c r="T630" i="2"/>
  <c r="AA630" i="2" s="1"/>
  <c r="T629" i="2"/>
  <c r="AA629" i="2" s="1"/>
  <c r="T628" i="2"/>
  <c r="AA628" i="2" s="1"/>
  <c r="T627" i="2"/>
  <c r="AA627" i="2" s="1"/>
  <c r="T626" i="2"/>
  <c r="AA626" i="2" s="1"/>
  <c r="T625" i="2"/>
  <c r="AA625" i="2" s="1"/>
  <c r="T624" i="2"/>
  <c r="AA624" i="2" s="1"/>
  <c r="T623" i="2"/>
  <c r="AA623" i="2" s="1"/>
  <c r="T622" i="2"/>
  <c r="AA622" i="2" s="1"/>
  <c r="T621" i="2"/>
  <c r="AA621" i="2" s="1"/>
  <c r="T620" i="2"/>
  <c r="AA620" i="2" s="1"/>
  <c r="T619" i="2"/>
  <c r="AA619" i="2" s="1"/>
  <c r="T618" i="2"/>
  <c r="AA618" i="2" s="1"/>
  <c r="T603" i="2"/>
  <c r="T602" i="2"/>
  <c r="T601" i="2"/>
  <c r="T600" i="2"/>
  <c r="T599" i="2"/>
  <c r="T598" i="2"/>
  <c r="T597" i="2"/>
  <c r="T596" i="2"/>
  <c r="T595" i="2"/>
  <c r="T594" i="2"/>
  <c r="T593" i="2"/>
  <c r="T592" i="2"/>
  <c r="T591" i="2"/>
  <c r="T590" i="2"/>
  <c r="T589" i="2"/>
  <c r="T587" i="2"/>
  <c r="T585" i="2"/>
  <c r="T583" i="2"/>
  <c r="T588" i="2"/>
  <c r="T586" i="2"/>
  <c r="T584" i="2"/>
  <c r="Z174" i="2"/>
  <c r="AC325" i="2"/>
  <c r="AC250" i="2"/>
  <c r="AC226" i="2"/>
  <c r="AC137" i="2"/>
  <c r="AC481" i="2"/>
  <c r="AC450" i="2"/>
  <c r="AC190" i="2"/>
  <c r="AC417" i="2"/>
  <c r="AC97" i="2"/>
  <c r="AC204" i="2"/>
  <c r="AC262" i="2"/>
  <c r="AC378" i="2"/>
  <c r="AC466" i="2"/>
  <c r="AC300" i="2"/>
  <c r="AC27" i="2"/>
  <c r="AC502" i="2"/>
  <c r="Z288" i="2"/>
  <c r="V4" i="2"/>
  <c r="Z4" i="2" s="1"/>
  <c r="N607" i="2"/>
  <c r="N581" i="2"/>
  <c r="J614" i="2"/>
  <c r="N614" i="2"/>
  <c r="N612" i="2"/>
  <c r="J609" i="2"/>
  <c r="N609" i="2"/>
  <c r="J580" i="2"/>
  <c r="J612" i="2"/>
  <c r="N610" i="2"/>
  <c r="J607" i="2"/>
  <c r="J611" i="2"/>
  <c r="J610" i="2"/>
  <c r="N611" i="2"/>
  <c r="U616" i="2"/>
  <c r="U610" i="2"/>
  <c r="U608" i="2"/>
  <c r="U581" i="2"/>
  <c r="U615" i="2"/>
  <c r="U612" i="2"/>
  <c r="U611" i="2"/>
  <c r="U607" i="2"/>
  <c r="J608" i="2"/>
  <c r="N580" i="2"/>
  <c r="N615" i="2"/>
  <c r="R581" i="2"/>
  <c r="R612" i="2"/>
  <c r="R611" i="2"/>
  <c r="R609" i="2"/>
  <c r="R607" i="2"/>
  <c r="R616" i="2"/>
  <c r="R614" i="2"/>
  <c r="J615" i="2"/>
  <c r="N616" i="2"/>
  <c r="U580" i="2"/>
  <c r="T614" i="2"/>
  <c r="AA614" i="2" s="1"/>
  <c r="T579" i="2"/>
  <c r="T611" i="2"/>
  <c r="AA611" i="2" s="1"/>
  <c r="T607" i="2"/>
  <c r="AA607" i="2" s="1"/>
  <c r="T616" i="2"/>
  <c r="AA616" i="2" s="1"/>
  <c r="T610" i="2"/>
  <c r="AA610" i="2" s="1"/>
  <c r="T608" i="2"/>
  <c r="AA608" i="2" s="1"/>
  <c r="T581" i="2"/>
  <c r="T615" i="2"/>
  <c r="AA615" i="2" s="1"/>
  <c r="T612" i="2"/>
  <c r="AA612" i="2" s="1"/>
  <c r="R580" i="2"/>
  <c r="R615" i="2"/>
  <c r="N608" i="2"/>
  <c r="R610" i="2"/>
  <c r="S610" i="2"/>
  <c r="J616" i="2"/>
  <c r="N579" i="2"/>
  <c r="T580" i="2"/>
  <c r="T609" i="2"/>
  <c r="AA609" i="2" s="1"/>
  <c r="R608" i="2"/>
  <c r="R579" i="2"/>
  <c r="S612" i="2"/>
  <c r="S614" i="2"/>
  <c r="S579" i="2"/>
  <c r="S615" i="2"/>
  <c r="S580" i="2"/>
  <c r="S608" i="2"/>
  <c r="S611" i="2"/>
  <c r="S609" i="2"/>
  <c r="S607" i="2"/>
  <c r="S616" i="2"/>
  <c r="S581" i="2"/>
  <c r="J579" i="2"/>
  <c r="U614" i="2"/>
  <c r="U579" i="2"/>
  <c r="U609" i="2"/>
  <c r="J581" i="2"/>
  <c r="S577" i="2"/>
  <c r="S573" i="2"/>
  <c r="S576" i="2"/>
  <c r="S572" i="2"/>
  <c r="S575" i="2"/>
  <c r="S605" i="2"/>
  <c r="S574" i="2"/>
  <c r="S570" i="2"/>
  <c r="J8" i="4" s="1"/>
  <c r="AX7" i="4" s="1"/>
  <c r="N574" i="2"/>
  <c r="J576" i="2"/>
  <c r="N572" i="2"/>
  <c r="J575" i="2"/>
  <c r="R572" i="2"/>
  <c r="R574" i="2"/>
  <c r="R576" i="2"/>
  <c r="N605" i="2"/>
  <c r="N577" i="2"/>
  <c r="J574" i="2"/>
  <c r="J573" i="2"/>
  <c r="R577" i="2"/>
  <c r="J572" i="2"/>
  <c r="J577" i="2"/>
  <c r="N576" i="2"/>
  <c r="R575" i="2"/>
  <c r="N575" i="2"/>
  <c r="N573" i="2"/>
  <c r="R570" i="2"/>
  <c r="R573" i="2"/>
  <c r="N570" i="2"/>
  <c r="J605" i="2"/>
  <c r="J570" i="2"/>
  <c r="R605" i="2"/>
  <c r="U574" i="2"/>
  <c r="T573" i="2"/>
  <c r="U577" i="2"/>
  <c r="U573" i="2"/>
  <c r="U575" i="2"/>
  <c r="U572" i="2"/>
  <c r="T575" i="2"/>
  <c r="U576" i="2"/>
  <c r="T574" i="2"/>
  <c r="T577" i="2"/>
  <c r="AA593" i="2"/>
  <c r="T576" i="2"/>
  <c r="T572" i="2"/>
  <c r="U605" i="2"/>
  <c r="T605" i="2"/>
  <c r="U570" i="2"/>
  <c r="J10" i="4" s="1"/>
  <c r="T570" i="2"/>
  <c r="J9" i="4" s="1"/>
  <c r="G10" i="4" l="1"/>
  <c r="G9" i="4"/>
  <c r="G8" i="4"/>
  <c r="BB7" i="4" s="1"/>
  <c r="Z591" i="2"/>
  <c r="AC4" i="2"/>
  <c r="AA596" i="2"/>
  <c r="AA597" i="2"/>
  <c r="AA595" i="2"/>
  <c r="AA587" i="2"/>
  <c r="AA600" i="2"/>
  <c r="AA590" i="2"/>
  <c r="Z601" i="2"/>
  <c r="Z594" i="2"/>
  <c r="Z596" i="2"/>
  <c r="Z589" i="2"/>
  <c r="Z597" i="2"/>
  <c r="Z598" i="2"/>
  <c r="Z586" i="2"/>
  <c r="AA598" i="2"/>
  <c r="AA589" i="2"/>
  <c r="AA591" i="2"/>
  <c r="AA588" i="2"/>
  <c r="AA594" i="2"/>
  <c r="AA599" i="2"/>
  <c r="AA584" i="2"/>
  <c r="Z637" i="2"/>
  <c r="AC637" i="2" s="1"/>
  <c r="Z636" i="2"/>
  <c r="AC636" i="2" s="1"/>
  <c r="Z632" i="2"/>
  <c r="AC632" i="2" s="1"/>
  <c r="Z628" i="2"/>
  <c r="AC628" i="2" s="1"/>
  <c r="Z624" i="2"/>
  <c r="AC624" i="2" s="1"/>
  <c r="Z620" i="2"/>
  <c r="AC620" i="2" s="1"/>
  <c r="Z635" i="2"/>
  <c r="AC635" i="2" s="1"/>
  <c r="Z631" i="2"/>
  <c r="AC631" i="2" s="1"/>
  <c r="Z627" i="2"/>
  <c r="AC627" i="2" s="1"/>
  <c r="Z623" i="2"/>
  <c r="AC623" i="2" s="1"/>
  <c r="Z619" i="2"/>
  <c r="AC619" i="2" s="1"/>
  <c r="Z638" i="2"/>
  <c r="AC638" i="2" s="1"/>
  <c r="Z634" i="2"/>
  <c r="AC634" i="2" s="1"/>
  <c r="Z630" i="2"/>
  <c r="AC630" i="2" s="1"/>
  <c r="Z626" i="2"/>
  <c r="AC626" i="2" s="1"/>
  <c r="Z622" i="2"/>
  <c r="AC622" i="2" s="1"/>
  <c r="Z618" i="2"/>
  <c r="AC618" i="2" s="1"/>
  <c r="Z621" i="2"/>
  <c r="AC621" i="2" s="1"/>
  <c r="Z633" i="2"/>
  <c r="AC633" i="2" s="1"/>
  <c r="Z629" i="2"/>
  <c r="AC629" i="2" s="1"/>
  <c r="Z625" i="2"/>
  <c r="AC625" i="2" s="1"/>
  <c r="AA579" i="2"/>
  <c r="V638" i="2"/>
  <c r="V637" i="2"/>
  <c r="V636" i="2"/>
  <c r="V635" i="2"/>
  <c r="V634" i="2"/>
  <c r="V633" i="2"/>
  <c r="V632" i="2"/>
  <c r="V631" i="2"/>
  <c r="V630" i="2"/>
  <c r="V629" i="2"/>
  <c r="V628" i="2"/>
  <c r="V627" i="2"/>
  <c r="V626" i="2"/>
  <c r="V625" i="2"/>
  <c r="V624" i="2"/>
  <c r="V620" i="2"/>
  <c r="V619" i="2"/>
  <c r="V618" i="2"/>
  <c r="V603" i="2"/>
  <c r="V602" i="2"/>
  <c r="V601" i="2"/>
  <c r="V600" i="2"/>
  <c r="V599" i="2"/>
  <c r="V598" i="2"/>
  <c r="V597" i="2"/>
  <c r="V596" i="2"/>
  <c r="V595" i="2"/>
  <c r="V623" i="2"/>
  <c r="V622" i="2"/>
  <c r="V621" i="2"/>
  <c r="V594" i="2"/>
  <c r="V593" i="2"/>
  <c r="V592" i="2"/>
  <c r="V591" i="2"/>
  <c r="V590" i="2"/>
  <c r="V589" i="2"/>
  <c r="V588" i="2"/>
  <c r="V587" i="2"/>
  <c r="V586" i="2"/>
  <c r="V585" i="2"/>
  <c r="V584" i="2"/>
  <c r="V583" i="2"/>
  <c r="Z584" i="2"/>
  <c r="Z599" i="2"/>
  <c r="Z592" i="2"/>
  <c r="Z585" i="2"/>
  <c r="Z588" i="2"/>
  <c r="Z600" i="2"/>
  <c r="Z590" i="2"/>
  <c r="Z595" i="2"/>
  <c r="AA592" i="2"/>
  <c r="AA585" i="2"/>
  <c r="AA586" i="2"/>
  <c r="AA601" i="2"/>
  <c r="AA602" i="2"/>
  <c r="AA603" i="2"/>
  <c r="AA583" i="2"/>
  <c r="Z602" i="2"/>
  <c r="Z603" i="2"/>
  <c r="Z583" i="2"/>
  <c r="AC288" i="2"/>
  <c r="Z593" i="2"/>
  <c r="AC174" i="2"/>
  <c r="Z587" i="2"/>
  <c r="V612" i="2"/>
  <c r="V609" i="2"/>
  <c r="AA580" i="2"/>
  <c r="V580" i="2"/>
  <c r="V615" i="2"/>
  <c r="V614" i="2"/>
  <c r="V611" i="2"/>
  <c r="V608" i="2"/>
  <c r="V616" i="2"/>
  <c r="AA581" i="2"/>
  <c r="V607" i="2"/>
  <c r="V581" i="2"/>
  <c r="V579" i="2"/>
  <c r="V610" i="2"/>
  <c r="AA575" i="2"/>
  <c r="AA605" i="2"/>
  <c r="AA570" i="2"/>
  <c r="J12" i="4" s="1"/>
  <c r="AX9" i="4" s="1"/>
  <c r="AA576" i="2"/>
  <c r="AA572" i="2"/>
  <c r="AA574" i="2"/>
  <c r="AA577" i="2"/>
  <c r="AA573" i="2"/>
  <c r="V576" i="2"/>
  <c r="V573" i="2"/>
  <c r="V605" i="2"/>
  <c r="V574" i="2"/>
  <c r="V575" i="2"/>
  <c r="V577" i="2"/>
  <c r="V570" i="2"/>
  <c r="J11" i="4" s="1"/>
  <c r="V572" i="2"/>
  <c r="G11" i="4" l="1"/>
  <c r="G12" i="4"/>
  <c r="BB9" i="4" s="1"/>
  <c r="AC602" i="2"/>
  <c r="AC590" i="2"/>
  <c r="AC592" i="2"/>
  <c r="AC598" i="2"/>
  <c r="AC594" i="2"/>
  <c r="AC593" i="2"/>
  <c r="AC600" i="2"/>
  <c r="AC599" i="2"/>
  <c r="AC597" i="2"/>
  <c r="AC588" i="2"/>
  <c r="AC584" i="2"/>
  <c r="AC591" i="2"/>
  <c r="AC589" i="2"/>
  <c r="AC587" i="2"/>
  <c r="AC595" i="2"/>
  <c r="AC585" i="2"/>
  <c r="AC586" i="2"/>
  <c r="AC596" i="2"/>
  <c r="AC603" i="2"/>
  <c r="AC601" i="2"/>
  <c r="AC583" i="2"/>
  <c r="Z579" i="2"/>
  <c r="Z607" i="2"/>
  <c r="AC607" i="2" s="1"/>
  <c r="AC581" i="2"/>
  <c r="AC579" i="2"/>
  <c r="Z614" i="2"/>
  <c r="AC614" i="2" s="1"/>
  <c r="Z609" i="2"/>
  <c r="AC609" i="2" s="1"/>
  <c r="Z616" i="2"/>
  <c r="AC616" i="2" s="1"/>
  <c r="Z612" i="2"/>
  <c r="AC612" i="2" s="1"/>
  <c r="Z610" i="2"/>
  <c r="AC610" i="2" s="1"/>
  <c r="Z608" i="2"/>
  <c r="AC608" i="2" s="1"/>
  <c r="Z581" i="2"/>
  <c r="Z611" i="2"/>
  <c r="AC611" i="2" s="1"/>
  <c r="AC580" i="2"/>
  <c r="Z580" i="2"/>
  <c r="Z615" i="2"/>
  <c r="AC615" i="2" s="1"/>
  <c r="AC576" i="2"/>
  <c r="AC574" i="2"/>
  <c r="AC572" i="2"/>
  <c r="AC575" i="2"/>
  <c r="AC573" i="2"/>
  <c r="Z577" i="2"/>
  <c r="Z570" i="2"/>
  <c r="J13" i="4" s="1"/>
  <c r="Z575" i="2"/>
  <c r="Z574" i="2"/>
  <c r="Z572" i="2"/>
  <c r="Z605" i="2"/>
  <c r="Z576" i="2"/>
  <c r="Z573" i="2"/>
  <c r="G13" i="4" l="1"/>
  <c r="G14" i="4"/>
  <c r="BB12" i="4" s="1"/>
  <c r="AC570" i="2"/>
  <c r="J14" i="4" s="1"/>
  <c r="AX12" i="4" s="1"/>
  <c r="AC577" i="2"/>
  <c r="B4" i="4" l="1"/>
  <c r="B11" i="4" l="1"/>
  <c r="BC6" i="4"/>
  <c r="BC11" i="4"/>
  <c r="BC8" i="4"/>
  <c r="I2" i="4"/>
  <c r="H2" i="4"/>
  <c r="K2" i="4"/>
  <c r="L2" i="4"/>
  <c r="C9" i="4"/>
  <c r="C10" i="4"/>
  <c r="C12" i="4" s="1"/>
  <c r="D11" i="4"/>
  <c r="C8" i="4"/>
  <c r="D9" i="4"/>
  <c r="D10" i="4"/>
  <c r="D12" i="4" s="1"/>
  <c r="A2" i="4"/>
  <c r="A6" i="4" s="1"/>
  <c r="B9" i="4"/>
  <c r="C11" i="4"/>
  <c r="E13" i="4"/>
  <c r="D8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E14" i="4"/>
  <c r="BC12" i="4" s="1"/>
  <c r="B10" i="4"/>
  <c r="B12" i="4" s="1"/>
  <c r="B8" i="4"/>
  <c r="E11" i="4" l="1"/>
  <c r="I13" i="4"/>
  <c r="I10" i="4"/>
  <c r="I14" i="4"/>
  <c r="AZ12" i="4" s="1"/>
  <c r="I9" i="4"/>
  <c r="I12" i="4"/>
  <c r="AZ9" i="4" s="1"/>
  <c r="I11" i="4"/>
  <c r="H13" i="4"/>
  <c r="H9" i="4"/>
  <c r="H12" i="4"/>
  <c r="AY9" i="4" s="1"/>
  <c r="H11" i="4"/>
  <c r="H10" i="4"/>
  <c r="H14" i="4"/>
  <c r="AY12" i="4" s="1"/>
  <c r="H8" i="4"/>
  <c r="AY7" i="4" s="1"/>
  <c r="E8" i="4"/>
  <c r="BC7" i="4" s="1"/>
  <c r="I8" i="4"/>
  <c r="AZ7" i="4" s="1"/>
  <c r="E10" i="4"/>
  <c r="E12" i="4" s="1"/>
  <c r="O10" i="4"/>
  <c r="O12" i="4" s="1"/>
  <c r="O8" i="4"/>
  <c r="O13" i="4"/>
  <c r="O11" i="4"/>
  <c r="O14" i="4"/>
  <c r="O7" i="4"/>
  <c r="O9" i="4"/>
  <c r="Z10" i="4"/>
  <c r="Z12" i="4" s="1"/>
  <c r="Z11" i="4"/>
  <c r="Z14" i="4"/>
  <c r="Z8" i="4"/>
  <c r="Z9" i="4"/>
  <c r="Z13" i="4"/>
  <c r="Z7" i="4"/>
  <c r="V10" i="4"/>
  <c r="V12" i="4" s="1"/>
  <c r="V11" i="4"/>
  <c r="V7" i="4"/>
  <c r="V9" i="4"/>
  <c r="V14" i="4"/>
  <c r="V13" i="4"/>
  <c r="V8" i="4"/>
  <c r="R10" i="4"/>
  <c r="R12" i="4" s="1"/>
  <c r="R11" i="4"/>
  <c r="R7" i="4"/>
  <c r="R14" i="4"/>
  <c r="R8" i="4"/>
  <c r="R13" i="4"/>
  <c r="R9" i="4"/>
  <c r="N10" i="4"/>
  <c r="N12" i="4" s="1"/>
  <c r="N11" i="4"/>
  <c r="N7" i="4"/>
  <c r="N9" i="4"/>
  <c r="N14" i="4"/>
  <c r="N13" i="4"/>
  <c r="N8" i="4"/>
  <c r="M10" i="4"/>
  <c r="M12" i="4" s="1"/>
  <c r="M14" i="4"/>
  <c r="M8" i="4"/>
  <c r="M11" i="4"/>
  <c r="M13" i="4"/>
  <c r="M9" i="4"/>
  <c r="M7" i="4"/>
  <c r="E9" i="4"/>
  <c r="L10" i="4"/>
  <c r="L12" i="4" s="1"/>
  <c r="L9" i="4"/>
  <c r="L13" i="4"/>
  <c r="L8" i="4"/>
  <c r="L14" i="4"/>
  <c r="L7" i="4"/>
  <c r="L11" i="4"/>
  <c r="W10" i="4"/>
  <c r="W12" i="4" s="1"/>
  <c r="W7" i="4"/>
  <c r="W11" i="4"/>
  <c r="W13" i="4"/>
  <c r="W14" i="4"/>
  <c r="W9" i="4"/>
  <c r="W8" i="4"/>
  <c r="S10" i="4"/>
  <c r="S12" i="4" s="1"/>
  <c r="S11" i="4"/>
  <c r="S8" i="4"/>
  <c r="S9" i="4"/>
  <c r="S14" i="4"/>
  <c r="S7" i="4"/>
  <c r="S13" i="4"/>
  <c r="Y10" i="4"/>
  <c r="Y12" i="4" s="1"/>
  <c r="Y14" i="4"/>
  <c r="Y7" i="4"/>
  <c r="Y9" i="4"/>
  <c r="Y8" i="4"/>
  <c r="Y13" i="4"/>
  <c r="Y11" i="4"/>
  <c r="U10" i="4"/>
  <c r="U12" i="4" s="1"/>
  <c r="U14" i="4"/>
  <c r="U13" i="4"/>
  <c r="U7" i="4"/>
  <c r="U11" i="4"/>
  <c r="U8" i="4"/>
  <c r="U9" i="4"/>
  <c r="Q10" i="4"/>
  <c r="Q12" i="4" s="1"/>
  <c r="Q14" i="4"/>
  <c r="Q7" i="4"/>
  <c r="Q9" i="4"/>
  <c r="Q8" i="4"/>
  <c r="Q13" i="4"/>
  <c r="Q11" i="4"/>
  <c r="X10" i="4"/>
  <c r="X12" i="4" s="1"/>
  <c r="X13" i="4"/>
  <c r="X7" i="4"/>
  <c r="X14" i="4"/>
  <c r="X8" i="4"/>
  <c r="X11" i="4"/>
  <c r="X9" i="4"/>
  <c r="T10" i="4"/>
  <c r="T12" i="4" s="1"/>
  <c r="T13" i="4"/>
  <c r="T7" i="4"/>
  <c r="T14" i="4"/>
  <c r="T9" i="4"/>
  <c r="T11" i="4"/>
  <c r="T8" i="4"/>
  <c r="P10" i="4"/>
  <c r="P12" i="4" s="1"/>
  <c r="P13" i="4"/>
  <c r="P8" i="4"/>
  <c r="P14" i="4"/>
  <c r="P9" i="4"/>
  <c r="P11" i="4"/>
  <c r="P7" i="4"/>
  <c r="K10" i="4"/>
  <c r="K8" i="4"/>
  <c r="K11" i="4"/>
  <c r="K7" i="4"/>
  <c r="K9" i="4"/>
  <c r="K14" i="4"/>
  <c r="K13" i="4"/>
  <c r="F9" i="4" l="1"/>
  <c r="K12" i="4"/>
  <c r="F12" i="4" s="1"/>
  <c r="F10" i="4"/>
  <c r="F13" i="4"/>
  <c r="F11" i="4"/>
  <c r="F14" i="4"/>
  <c r="BA12" i="4" s="1"/>
  <c r="F8" i="4"/>
  <c r="BA7" i="4" s="1"/>
  <c r="BC9" i="4"/>
  <c r="BA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Christopher Wheeler</author>
  </authors>
  <commentList>
    <comment ref="B81" authorId="0" shapeId="0" xr:uid="{47ABDC10-1B2A-4429-80C2-E8CBB002419D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2017 data</t>
        </r>
      </text>
    </comment>
    <comment ref="B214" authorId="0" shapeId="0" xr:uid="{A4A6E300-FF17-4BD9-9362-FBAB8FA0945F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2017 data</t>
        </r>
      </text>
    </comment>
    <comment ref="B216" authorId="0" shapeId="0" xr:uid="{E46033A5-1075-45EE-9E8A-39086C7DBC42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2017 data</t>
        </r>
      </text>
    </comment>
    <comment ref="B218" authorId="0" shapeId="0" xr:uid="{9F023553-3068-439B-85DD-CAE2C0CE9784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2017 data</t>
        </r>
      </text>
    </comment>
    <comment ref="B258" authorId="0" shapeId="0" xr:uid="{80178A1C-BC4F-4AA3-8619-7CD31846A469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2017 data</t>
        </r>
      </text>
    </comment>
    <comment ref="B292" authorId="0" shapeId="0" xr:uid="{25BC0C82-6CBF-43E3-AF83-B6E99D52A307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 data</t>
        </r>
      </text>
    </comment>
    <comment ref="B456" authorId="0" shapeId="0" xr:uid="{18182830-2BD2-4805-AA1F-A1F547E68101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 data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Christopher Wheeler</author>
  </authors>
  <commentList>
    <comment ref="B433" authorId="0" shapeId="0" xr:uid="{C2F13008-6999-4BB5-84A9-EB9AFE2DC610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2017 data</t>
        </r>
      </text>
    </comment>
    <comment ref="B434" authorId="0" shapeId="0" xr:uid="{3F43059F-ED50-4CB3-BAED-68C63B4A6F46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2017 data</t>
        </r>
      </text>
    </comment>
    <comment ref="B435" authorId="0" shapeId="0" xr:uid="{9300CEEA-A2BB-42D0-8680-3F87EFC2A2A1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2017 data</t>
        </r>
      </text>
    </comment>
    <comment ref="B436" authorId="0" shapeId="0" xr:uid="{DBBC5B9E-D03B-4D70-B9D1-B82C36D7D208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2017 data</t>
        </r>
      </text>
    </comment>
    <comment ref="B437" authorId="0" shapeId="0" xr:uid="{A8AC8608-8E65-4C1B-9935-A43238D98A55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2017 data</t>
        </r>
      </text>
    </comment>
    <comment ref="B443" authorId="0" shapeId="0" xr:uid="{62926F52-B222-424F-947F-263DC42A0AE3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44" authorId="0" shapeId="0" xr:uid="{A1C81CFE-BFA4-4420-8557-20DB5E4FF196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45" authorId="0" shapeId="0" xr:uid="{FF1AA408-AC4C-4807-878F-582A7EA0349C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46" authorId="0" shapeId="0" xr:uid="{2D7EBD18-8BB6-498B-ACD7-DE560A5F74C5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47" authorId="0" shapeId="0" xr:uid="{B458BFEE-55D4-4C32-8F54-B667FF6CEF5A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48" authorId="0" shapeId="0" xr:uid="{6AFB54D1-E8DF-4070-B938-A5094C4DDD21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49" authorId="0" shapeId="0" xr:uid="{5DE4A2A0-3B82-4697-9B6E-1E139FAA8680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50" authorId="0" shapeId="0" xr:uid="{F0CF207E-2F41-4973-ADB4-B1A54AB0B616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51" authorId="0" shapeId="0" xr:uid="{0A2BDB37-6EB5-4542-B99E-E6D0FC2F16D3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52" authorId="0" shapeId="0" xr:uid="{EDFCDE83-93F4-41DF-9853-45895A99929F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53" authorId="0" shapeId="0" xr:uid="{DAB34ADC-E1BF-4B8A-906F-7481DEB9D0A0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54" authorId="0" shapeId="0" xr:uid="{07B1B2AA-FD5B-41DE-8B32-60E2E7126916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55" authorId="0" shapeId="0" xr:uid="{E091F772-6588-46F5-A9FE-9B9A0B7F403C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56" authorId="0" shapeId="0" xr:uid="{67D0DDF7-3EED-4025-BE55-694442982176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57" authorId="0" shapeId="0" xr:uid="{93F0B601-E9D1-4BDA-9049-793A2B3C494A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58" authorId="0" shapeId="0" xr:uid="{C91E3709-5429-43BB-B222-310ACE0AFCC8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59" authorId="0" shapeId="0" xr:uid="{A59EC9AD-6D8C-4625-A7B3-B91D5583F7C4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60" authorId="0" shapeId="0" xr:uid="{06040EFA-1865-4B1F-A09C-98A2B1B3F390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61" authorId="0" shapeId="0" xr:uid="{A96FA65F-340B-429E-967B-73BD7DC156E5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62" authorId="0" shapeId="0" xr:uid="{4E0A2140-2816-4067-9809-506D23D441D3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63" authorId="0" shapeId="0" xr:uid="{4ABF09CB-9E29-4B9C-98FF-8E10C01DB551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64" authorId="0" shapeId="0" xr:uid="{E4DA7F65-ABC8-4FDA-893B-3C7A4DD5BF66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65" authorId="0" shapeId="0" xr:uid="{5C968390-D9BE-47B6-ACF3-1A516131EBB6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66" authorId="0" shapeId="0" xr:uid="{13BC41DD-C9C1-4845-AE78-6BD701909F57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67" authorId="0" shapeId="0" xr:uid="{95D12BB8-C5AC-4371-A872-2C49EBA8CD8C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68" authorId="0" shapeId="0" xr:uid="{6DC4488F-ACB8-4028-A109-64ED2F4662B7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69" authorId="0" shapeId="0" xr:uid="{2532433D-2FF8-40AB-9043-06AD3218D647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70" authorId="0" shapeId="0" xr:uid="{84FD605F-233C-44D5-A30E-B73F2FF76C69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71" authorId="0" shapeId="0" xr:uid="{D2D22A47-4A13-4DCE-B37F-CE25E0BB2EA5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72" authorId="0" shapeId="0" xr:uid="{AE112181-CA46-453B-9DC2-2ED4226BE9D0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73" authorId="0" shapeId="0" xr:uid="{D3B94952-2C49-42BE-9E06-CD13DD350B9A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74" authorId="0" shapeId="0" xr:uid="{D01D76DE-93BB-4EA3-B991-356C9E6413C7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75" authorId="0" shapeId="0" xr:uid="{551BD6DD-A73A-4371-83B0-3BE939B4C8CF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76" authorId="0" shapeId="0" xr:uid="{FB615C19-A01B-4B65-B867-B58AE77115ED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77" authorId="0" shapeId="0" xr:uid="{980DE6F0-2EB1-4B5A-A07B-C0C2E4D750ED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78" authorId="0" shapeId="0" xr:uid="{2B4465B7-4C07-493E-B7B1-9220BEF474B6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79" authorId="0" shapeId="0" xr:uid="{BDF80EF8-2CAD-45B1-A69B-2DE1492AF3E6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80" authorId="0" shapeId="0" xr:uid="{4D538AA0-7F02-4ADF-A04B-8AAFE5E74311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81" authorId="0" shapeId="0" xr:uid="{472C0460-A1EF-4C6C-B90B-96C8293710DD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82" authorId="0" shapeId="0" xr:uid="{EFD2D44C-6851-48DA-8795-02B2CC78C444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83" authorId="0" shapeId="0" xr:uid="{852D9A7A-CC18-4D23-9556-4372CCB43648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84" authorId="0" shapeId="0" xr:uid="{6685424C-4043-4AA4-84F8-FCFE5C6E8F04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85" authorId="0" shapeId="0" xr:uid="{084E0565-D550-4C25-B421-41BC3FDD1E7A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86" authorId="0" shapeId="0" xr:uid="{D4BDF33D-CFD7-4FE3-9891-CD3900DE72C4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87" authorId="0" shapeId="0" xr:uid="{ECE29960-BBA6-4D31-8370-087382D7DD3C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88" authorId="0" shapeId="0" xr:uid="{B172F3E0-5446-4838-9190-A80FD006823E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89" authorId="0" shapeId="0" xr:uid="{D004973B-E73A-401D-B0D0-6924FB6FFBC4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90" authorId="0" shapeId="0" xr:uid="{747BA86C-BBD0-4C61-BC20-1F333C1185E2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91" authorId="0" shapeId="0" xr:uid="{4470BA48-5CF1-4F67-92E8-AF1E11279E20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92" authorId="0" shapeId="0" xr:uid="{3F996479-BAF7-46B6-9CC7-666779ED1871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93" authorId="0" shapeId="0" xr:uid="{DE07AC74-15E5-4A98-A3C4-1EEDBF1F531C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94" authorId="0" shapeId="0" xr:uid="{49236ED2-3C34-4438-BB6C-E20939EAE9D4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95" authorId="0" shapeId="0" xr:uid="{E2A52F2A-0D13-43BC-ADEF-353C1BE1C4E7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96" authorId="0" shapeId="0" xr:uid="{A9845D51-429D-45AB-A920-E3C1F518D900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97" authorId="0" shapeId="0" xr:uid="{6E0CE61A-318C-496F-90A0-48D2E4FDCB6E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98" authorId="0" shapeId="0" xr:uid="{2619D3A1-B1A5-4C18-8D1C-569FA5B0B708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499" authorId="0" shapeId="0" xr:uid="{B935C99C-B6A2-44C3-B4D3-C890F81BCB22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00" authorId="0" shapeId="0" xr:uid="{00F4F7AB-A0FB-40A2-9D55-4E5F19BEB922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01" authorId="0" shapeId="0" xr:uid="{8BE7B9DC-498C-45FE-9F22-FF1B8B752876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02" authorId="0" shapeId="0" xr:uid="{9039C648-C866-44AB-8D55-D206EFE38B2B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03" authorId="0" shapeId="0" xr:uid="{72EEF91D-A46F-4015-8757-F32F330219E5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04" authorId="0" shapeId="0" xr:uid="{ED310B7E-DC09-45D6-9D20-123A0759E2EE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05" authorId="0" shapeId="0" xr:uid="{A3BC1D7B-F1B4-41A8-AF38-C0F17788EBFF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06" authorId="0" shapeId="0" xr:uid="{E70AA5ED-922E-4394-B2BB-71035DCDC650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07" authorId="0" shapeId="0" xr:uid="{E0A12BFD-F261-4B83-BCD1-E7B8E23C4A07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08" authorId="0" shapeId="0" xr:uid="{B14E821A-BF29-4FA3-B417-21F3664BED02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09" authorId="0" shapeId="0" xr:uid="{5F755A76-C2D7-4321-A4FA-550EF25E0A9D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10" authorId="0" shapeId="0" xr:uid="{060EA494-5EE5-4F23-BFCA-D94A76D1CF31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11" authorId="0" shapeId="0" xr:uid="{50A8B453-2CA4-4F0E-9392-9497A18C5A12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12" authorId="0" shapeId="0" xr:uid="{901CA9A9-1E0A-4796-BE7D-FB6FC6D48DE1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13" authorId="0" shapeId="0" xr:uid="{DB092B76-622B-4555-8FBB-8B2F71438A61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14" authorId="0" shapeId="0" xr:uid="{AE1AC518-482E-4D04-B538-393A5AD50295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15" authorId="0" shapeId="0" xr:uid="{69F94A42-87B3-4E70-BC4C-D77BB9C1480A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16" authorId="0" shapeId="0" xr:uid="{B9B1476C-D856-4D02-A99E-13D3C8AC4CB2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17" authorId="0" shapeId="0" xr:uid="{802CCE24-88CF-4390-A927-88381F0DDF28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18" authorId="0" shapeId="0" xr:uid="{45A98A2C-7CB6-491E-9F62-0FC2DECC5948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19" authorId="0" shapeId="0" xr:uid="{566D6DA0-80BD-4577-B1BC-AC7129CB83EA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20" authorId="0" shapeId="0" xr:uid="{6CBE53D8-1682-4861-82AE-ABEAE1FF2E68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21" authorId="0" shapeId="0" xr:uid="{020C80EB-B00D-4DFF-9094-57BA1229B2E1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22" authorId="0" shapeId="0" xr:uid="{72D16B90-C856-4301-8845-2385E827FA7C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23" authorId="0" shapeId="0" xr:uid="{C3117979-F65E-457E-B25F-6A4926D314AE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24" authorId="0" shapeId="0" xr:uid="{39B58F50-65B7-4873-B46F-A0B9F15F8AD3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25" authorId="0" shapeId="0" xr:uid="{64A0ABC1-97F9-46D6-9FC3-EF1AF8A2BC81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26" authorId="0" shapeId="0" xr:uid="{8AE5AA05-89EE-4789-ADE2-F0B67511545F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27" authorId="0" shapeId="0" xr:uid="{500ACCB2-9D01-4767-9867-8C5E58B7352F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28" authorId="0" shapeId="0" xr:uid="{37043889-F287-47E5-B722-10DF7CF5CF04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29" authorId="0" shapeId="0" xr:uid="{F6332347-E3A6-4814-B08D-4164CEC8C14E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30" authorId="0" shapeId="0" xr:uid="{0B0BA8BD-C84E-4F47-8650-703F665C1BC9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31" authorId="0" shapeId="0" xr:uid="{5238C056-1D82-4049-BB8D-7D0C6C5FE377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32" authorId="0" shapeId="0" xr:uid="{41A6427C-7BE3-4B60-A735-F11A88901003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33" authorId="0" shapeId="0" xr:uid="{C5843A55-EAA7-4047-9B61-D287A05EADD1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34" authorId="0" shapeId="0" xr:uid="{6CA7BC4E-7F87-47F8-8F6C-51D44D86EB44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35" authorId="0" shapeId="0" xr:uid="{0DA36711-62E4-494B-A3AE-D1815BEE0D16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36" authorId="0" shapeId="0" xr:uid="{7C82BA31-D6B1-40B7-88F6-345F7DDBFBA5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37" authorId="0" shapeId="0" xr:uid="{FFF27BB3-9F6B-4BCE-A889-1060D67FF80C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38" authorId="0" shapeId="0" xr:uid="{1E3050AE-4E02-4B71-88A6-0DFA4447A9CB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39" authorId="0" shapeId="0" xr:uid="{656E86DB-4988-425D-8794-5CF3B634F9CC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40" authorId="0" shapeId="0" xr:uid="{E1797B11-A14B-4860-9661-AE88067EAD1B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41" authorId="0" shapeId="0" xr:uid="{8EC52E72-A55D-42BD-95C7-B6A4509878AC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42" authorId="0" shapeId="0" xr:uid="{D9913D92-5356-4915-B4F6-D0F5E50B92F7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43" authorId="0" shapeId="0" xr:uid="{054B114A-DB0A-46AA-83F7-FD35AD6EB480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44" authorId="0" shapeId="0" xr:uid="{420EF425-6C04-4D83-904D-5236239C5C82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45" authorId="0" shapeId="0" xr:uid="{0EBDF3AF-E5F7-45A6-A80C-28FE728280D3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46" authorId="0" shapeId="0" xr:uid="{3EC23B64-0155-4863-98CE-35049F4571B3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47" authorId="0" shapeId="0" xr:uid="{63D21380-5C07-4F73-80B4-FC0B0D129382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48" authorId="0" shapeId="0" xr:uid="{1D2B59AE-70FE-4019-9994-B2F757785F97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49" authorId="0" shapeId="0" xr:uid="{52FBF763-F64E-4B20-912B-C4CCB02254BA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50" authorId="0" shapeId="0" xr:uid="{468278DE-33C6-4968-84E1-DE85F2A55226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551" authorId="0" shapeId="0" xr:uid="{2434897F-80DB-44EF-99E9-0AE7A12EF6F8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2016 data, LT Tax Abatement only</t>
        </r>
      </text>
    </comment>
    <comment ref="B754" authorId="0" shapeId="0" xr:uid="{C2A4EB10-C506-4F1A-9EE7-624CEDD97AEB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2017 data</t>
        </r>
      </text>
    </comment>
    <comment ref="B755" authorId="0" shapeId="0" xr:uid="{A77F2C13-898E-4F2A-827F-E0E063DD814C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2017 data</t>
        </r>
      </text>
    </comment>
    <comment ref="B756" authorId="0" shapeId="0" xr:uid="{8F6C8DFE-C1DD-4691-A204-23A369876114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2017 data</t>
        </r>
      </text>
    </comment>
    <comment ref="B757" authorId="0" shapeId="0" xr:uid="{6C9C1BF3-1B30-4C8E-A22C-A784AA4BC41B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2017 data</t>
        </r>
      </text>
    </comment>
    <comment ref="B758" authorId="0" shapeId="0" xr:uid="{501B5B90-7299-4C1C-AFD4-50F7C0336F09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2017 data</t>
        </r>
      </text>
    </comment>
    <comment ref="B759" authorId="0" shapeId="0" xr:uid="{E91B9B0F-3082-45BE-8A2A-5B8A878910AE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2017 data</t>
        </r>
      </text>
    </comment>
    <comment ref="B760" authorId="0" shapeId="0" xr:uid="{1600ADDA-DB71-4742-B856-1F9D7A690DF8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2017 data</t>
        </r>
      </text>
    </comment>
    <comment ref="B761" authorId="0" shapeId="0" xr:uid="{82574006-03A7-478C-91DC-FE761E313311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2017 data</t>
        </r>
      </text>
    </comment>
    <comment ref="B801" authorId="0" shapeId="0" xr:uid="{B4E6C32E-F3BE-4130-BF60-EDAD86EF15C8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02" authorId="0" shapeId="0" xr:uid="{070085EB-5817-4B9B-AB72-EB3A8EA49399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03" authorId="0" shapeId="0" xr:uid="{255FF850-7A1B-4DDA-B7E8-133F95F4395A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04" authorId="0" shapeId="0" xr:uid="{44EA0168-5A29-4ED7-8CD4-EAB239B4EE4B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05" authorId="0" shapeId="0" xr:uid="{D3957075-E152-48C2-831A-0C5ADE979886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06" authorId="0" shapeId="0" xr:uid="{C5D9821E-26EB-4700-9F22-30CEA09B3AEB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07" authorId="0" shapeId="0" xr:uid="{5EC28628-16A2-4AFC-A3CC-92E35776A552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08" authorId="0" shapeId="0" xr:uid="{D0DC4948-FA18-44E2-A465-324DF62DEAEA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09" authorId="0" shapeId="0" xr:uid="{98BD0AD2-BB80-44EE-909B-72D3C89A67F7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10" authorId="0" shapeId="0" xr:uid="{7B259D43-4452-4407-A8EA-72BC0EFACA10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11" authorId="0" shapeId="0" xr:uid="{2348DBC3-4882-4E64-9F73-4EA547CE0365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12" authorId="0" shapeId="0" xr:uid="{E9B51673-068F-4218-918A-D091CE0BD8A6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13" authorId="0" shapeId="0" xr:uid="{BD449C3F-804D-43CD-89C9-BC92A04C7AE4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14" authorId="0" shapeId="0" xr:uid="{EBB1F1D8-C319-4F2B-9E52-07C2B289B3A8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15" authorId="0" shapeId="0" xr:uid="{8A65FD17-2504-4FE2-8143-DC2D4F5A558D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16" authorId="0" shapeId="0" xr:uid="{9F61E5BA-07E2-4B22-9AC5-5879F315B9B3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17" authorId="0" shapeId="0" xr:uid="{5323B508-B0E3-4B84-936A-CA11FBA6AFD1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18" authorId="0" shapeId="0" xr:uid="{012FB779-3654-4C44-8E12-64DC5C21D9B6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19" authorId="0" shapeId="0" xr:uid="{EB45B5D6-24CC-4C3B-93F4-303D31FAF074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20" authorId="0" shapeId="0" xr:uid="{BF5BA967-6FB1-4CC4-B8F7-F508746D9634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21" authorId="0" shapeId="0" xr:uid="{698C01F6-43C9-4C48-8B83-AB0E13E3C832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22" authorId="0" shapeId="0" xr:uid="{3AC44C00-0270-4567-BA03-9AF360745D3D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23" authorId="0" shapeId="0" xr:uid="{D7A2A1C0-59A9-487A-86DE-434A79D27066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24" authorId="0" shapeId="0" xr:uid="{DD433FC5-74C6-43EA-ABB1-A44618DECA51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25" authorId="0" shapeId="0" xr:uid="{88D4BE0D-3074-4EAB-A206-3ABD51E29EE0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26" authorId="0" shapeId="0" xr:uid="{38C6682F-C8ED-4F97-B97B-5574915F9658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27" authorId="0" shapeId="0" xr:uid="{09F8A37F-CA1B-4609-9465-68F740F4C7E4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28" authorId="0" shapeId="0" xr:uid="{356A8820-878D-48B2-B272-770270AB6A8C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29" authorId="0" shapeId="0" xr:uid="{732D2C1A-C008-4D50-BFBE-0F24CC9A9A13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30" authorId="0" shapeId="0" xr:uid="{BDAD77BE-0A4A-4815-9088-2DD978FF8108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31" authorId="0" shapeId="0" xr:uid="{F029B296-5D83-4E6C-ADEF-9BA5D730EB7A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32" authorId="0" shapeId="0" xr:uid="{54F2AFDF-DFE9-478C-BE4E-645B260BB3A2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33" authorId="0" shapeId="0" xr:uid="{02F625D0-97DF-45C6-B6E9-76D37D6474A5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34" authorId="0" shapeId="0" xr:uid="{42BBF5AE-4F30-4C73-B25D-653882DFFCB0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35" authorId="0" shapeId="0" xr:uid="{7A19E980-00C2-47E7-B9FE-FD54698FCCF1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36" authorId="0" shapeId="0" xr:uid="{7CD7F7DA-F7DA-4545-B064-7BE4CF46005A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37" authorId="0" shapeId="0" xr:uid="{3F5D90BA-C0D4-4F6D-ACAC-9E730B4CB397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38" authorId="0" shapeId="0" xr:uid="{7934CE27-9ECB-4587-A322-D04F9BD66BC1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39" authorId="0" shapeId="0" xr:uid="{30B58E02-EF9E-4856-8A39-199A19155AD0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40" authorId="0" shapeId="0" xr:uid="{E509D84F-ED4D-4833-AE24-728DB26B77A5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41" authorId="0" shapeId="0" xr:uid="{7B045AAE-3877-48E7-833D-94C87701C3FF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42" authorId="0" shapeId="0" xr:uid="{8BA25EB4-F864-4EFE-B8AA-18860BFD2D74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43" authorId="0" shapeId="0" xr:uid="{76F72985-1C1E-4349-B2C9-252DE2EA5CBE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44" authorId="0" shapeId="0" xr:uid="{611DEF0D-5559-4C68-A141-E52755011E1B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45" authorId="0" shapeId="0" xr:uid="{81C43C8B-B903-418B-BA9A-E1B1139B465F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46" authorId="0" shapeId="0" xr:uid="{2180B6C2-2048-49B8-A58E-7A413E3F8D0A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47" authorId="0" shapeId="0" xr:uid="{A21717F4-5E3F-4579-A1CC-B802A773CA99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48" authorId="0" shapeId="0" xr:uid="{8A1DC34F-4CBC-4F46-B5EB-00087F789057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49" authorId="0" shapeId="0" xr:uid="{9FCC3291-F3CC-4F33-BC14-706888B875B3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50" authorId="0" shapeId="0" xr:uid="{DC960BD4-4ABF-477E-8361-843D98E470C1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51" authorId="0" shapeId="0" xr:uid="{602E9B14-53E1-4403-9233-4219A7335120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52" authorId="0" shapeId="0" xr:uid="{954C7BF7-7DF3-4233-B926-5B9BB4620215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853" authorId="0" shapeId="0" xr:uid="{41357A01-DD34-4F06-96D2-B11C74C3DE57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18" authorId="0" shapeId="0" xr:uid="{09CF8F50-D329-47D0-91E0-80738C2A86CE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19" authorId="0" shapeId="0" xr:uid="{4480579F-C347-4015-A96E-F6486F298571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20" authorId="0" shapeId="0" xr:uid="{230073A9-7EC2-4405-A931-2A32AA30CA42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21" authorId="0" shapeId="0" xr:uid="{B44C1427-B4F7-41E7-B96A-DD2BBD531EB5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22" authorId="0" shapeId="0" xr:uid="{DC3A7B3F-17A4-4AD2-96C2-6D7143501A1A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23" authorId="0" shapeId="0" xr:uid="{A8A96B54-780D-4474-BECD-F9D82FEEDAFB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24" authorId="0" shapeId="0" xr:uid="{E1CA38A6-D488-4A8A-B87C-06B6C29365CD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25" authorId="0" shapeId="0" xr:uid="{E5D3D4EF-6AB6-4996-AFC5-380693141D0B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26" authorId="0" shapeId="0" xr:uid="{9B1F130C-EC3B-46D1-B1CB-8D88396FD191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27" authorId="0" shapeId="0" xr:uid="{C3B08D45-996D-46D4-82E6-D11127A2E8D3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28" authorId="0" shapeId="0" xr:uid="{1318768E-A914-45E0-8ACE-A5FA028F6057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29" authorId="0" shapeId="0" xr:uid="{6F9567C2-3B02-4EF5-A16C-65756E43657E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30" authorId="0" shapeId="0" xr:uid="{3FAEAF5D-4758-4F60-A02D-CA94EE5E6BA6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31" authorId="0" shapeId="0" xr:uid="{209E0B13-1295-48E1-84F8-AE6DB3D3F149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32" authorId="0" shapeId="0" xr:uid="{33FC292E-4C16-444E-BC52-37591D588402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33" authorId="0" shapeId="0" xr:uid="{66B0082B-C395-4B56-9B20-595C6887E578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34" authorId="0" shapeId="0" xr:uid="{62A19D80-23D9-41F3-9A83-99D1859D497D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35" authorId="0" shapeId="0" xr:uid="{AFF7E8A4-08FE-40BC-AB91-ED02568BE7F5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36" authorId="0" shapeId="0" xr:uid="{FC2BF4AB-4BC5-4EE0-8B51-FCF505FBFCBC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37" authorId="0" shapeId="0" xr:uid="{8C51CA28-D8E2-4FF3-9652-36E1E08C8941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38" authorId="0" shapeId="0" xr:uid="{0750DA9F-9B7E-4EF3-B4A5-70580A067DE4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39" authorId="0" shapeId="0" xr:uid="{BA478C22-06BE-4B76-B76A-3BC0D33C8638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40" authorId="0" shapeId="0" xr:uid="{E27ECAEA-DBCD-462C-9EDD-2E6543C2D9FE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41" authorId="0" shapeId="0" xr:uid="{9E7CC899-1E97-4D95-8AE9-0925DED204AF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42" authorId="0" shapeId="0" xr:uid="{08251D7C-9E4C-47D7-8DEB-9C725CD0B536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43" authorId="0" shapeId="0" xr:uid="{95FA8208-C4D7-415B-B429-540D874BDB69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B1244" authorId="0" shapeId="0" xr:uid="{8EF5D9F4-0CA9-462A-AF64-5A63907BE71C}">
      <text>
        <r>
          <rPr>
            <b/>
            <sz val="9"/>
            <color indexed="81"/>
            <rFont val="Tahoma"/>
            <family val="2"/>
          </rPr>
          <t>Christopher Wheeler:</t>
        </r>
        <r>
          <rPr>
            <sz val="9"/>
            <color indexed="81"/>
            <rFont val="Tahoma"/>
            <family val="2"/>
          </rPr>
          <t xml:space="preserve">
2018</t>
        </r>
      </text>
    </comment>
  </commentList>
</comments>
</file>

<file path=xl/sharedStrings.xml><?xml version="1.0" encoding="utf-8"?>
<sst xmlns="http://schemas.openxmlformats.org/spreadsheetml/2006/main" count="22104" uniqueCount="3885">
  <si>
    <t>Municipality</t>
  </si>
  <si>
    <t>Project Name</t>
  </si>
  <si>
    <t>Type of Project</t>
  </si>
  <si>
    <t>PILOT Billing</t>
  </si>
  <si>
    <t>Assessed Value</t>
  </si>
  <si>
    <t>0102</t>
  </si>
  <si>
    <t>Maryland Ave Housing Associates</t>
  </si>
  <si>
    <t>Aff. Housing</t>
  </si>
  <si>
    <t>Atlantic City Townhouse</t>
  </si>
  <si>
    <t>Atlantic Marina</t>
  </si>
  <si>
    <t xml:space="preserve"> Bringantine Homes</t>
  </si>
  <si>
    <t>Baltic Plaza Apt</t>
  </si>
  <si>
    <t>Beachview</t>
  </si>
  <si>
    <t>Barclay Arms</t>
  </si>
  <si>
    <t>C&amp;C Urban Connecticut</t>
  </si>
  <si>
    <t>Community Haven</t>
  </si>
  <si>
    <t>SI-HY Apt / Hamilton Venice Apt</t>
  </si>
  <si>
    <t>Magellan Manor</t>
  </si>
  <si>
    <t>Metropolitan Plaza</t>
  </si>
  <si>
    <t>New York Ave Apt</t>
  </si>
  <si>
    <t>School House Liberty</t>
  </si>
  <si>
    <t>Town House Terrace East 1</t>
  </si>
  <si>
    <t>The Walk Phase 1</t>
  </si>
  <si>
    <t>Comm./Indust.</t>
  </si>
  <si>
    <t>The Walk Phase 2</t>
  </si>
  <si>
    <t xml:space="preserve">The Walk Phase 3 </t>
  </si>
  <si>
    <t>The Walk Bass ProShop</t>
  </si>
  <si>
    <t>Carver Hall</t>
  </si>
  <si>
    <t>0107</t>
  </si>
  <si>
    <t>Egg Harbor City</t>
  </si>
  <si>
    <t>Conifer-Rittenberg Housing</t>
  </si>
  <si>
    <t>0108</t>
  </si>
  <si>
    <t>Egg Harbor Township</t>
  </si>
  <si>
    <t>0111</t>
  </si>
  <si>
    <t>Barrett Urban Renewal, LLC</t>
  </si>
  <si>
    <t>0113</t>
  </si>
  <si>
    <t>0116</t>
  </si>
  <si>
    <t>Margate Terrace Corp.</t>
  </si>
  <si>
    <t>0119</t>
  </si>
  <si>
    <t>CARING</t>
  </si>
  <si>
    <t>ST PERTERS VILLAGE</t>
  </si>
  <si>
    <t>PLEASANTVILLE HOUSING AUTH.</t>
  </si>
  <si>
    <t>PLEASANTVILLE NEW HOPE</t>
  </si>
  <si>
    <t>MIXED USE Bblk 85 Lot 4</t>
  </si>
  <si>
    <t>CITY CENTER BLK 85 LOT 1&amp;2</t>
  </si>
  <si>
    <t>MIXED USE Bblk 85 Lot 5</t>
  </si>
  <si>
    <t>SENIOR BLK 85 LOT 3</t>
  </si>
  <si>
    <t>0121</t>
  </si>
  <si>
    <t>Bayview Court Apartments</t>
  </si>
  <si>
    <t>Other</t>
  </si>
  <si>
    <t>0201</t>
  </si>
  <si>
    <t>0202</t>
  </si>
  <si>
    <t>Palisades Interstate Park Commission</t>
  </si>
  <si>
    <t>0203</t>
  </si>
  <si>
    <t>Housing Authority-Bergen County</t>
  </si>
  <si>
    <t>0206</t>
  </si>
  <si>
    <t>Housing Authority</t>
  </si>
  <si>
    <t>Towne Center</t>
  </si>
  <si>
    <t>0207</t>
  </si>
  <si>
    <t>Spectrum for Living</t>
  </si>
  <si>
    <t>Van Sciver Corp</t>
  </si>
  <si>
    <t>0208</t>
  </si>
  <si>
    <t>0209</t>
  </si>
  <si>
    <t>0210</t>
  </si>
  <si>
    <t>David Roche Apartments</t>
  </si>
  <si>
    <t>St. Mary's Domus</t>
  </si>
  <si>
    <t>0212</t>
  </si>
  <si>
    <t>Bergen County Senior Housing</t>
  </si>
  <si>
    <t>NJ Sports &amp; Exposition Authority</t>
  </si>
  <si>
    <t>NJ Meadowlands Comm/HMDC</t>
  </si>
  <si>
    <t>0213</t>
  </si>
  <si>
    <t>774 River Road Associates</t>
  </si>
  <si>
    <t>0214</t>
  </si>
  <si>
    <t>Advancing Opportunities</t>
  </si>
  <si>
    <t>Veteran's Home - American Legion</t>
  </si>
  <si>
    <t>0215</t>
  </si>
  <si>
    <t>Westmore Gardens</t>
  </si>
  <si>
    <t>MLKG Inc.</t>
  </si>
  <si>
    <t>GEHC</t>
  </si>
  <si>
    <t>0219</t>
  </si>
  <si>
    <t>0221</t>
  </si>
  <si>
    <t>Garfield Housing Authority</t>
  </si>
  <si>
    <t>0223</t>
  </si>
  <si>
    <t>0226</t>
  </si>
  <si>
    <t>SPECTRUM</t>
  </si>
  <si>
    <t>0227</t>
  </si>
  <si>
    <t>0229</t>
  </si>
  <si>
    <t>LEONIA RETIREMENT HOUSING</t>
  </si>
  <si>
    <t>AND LEONIA URBAN RENEWAL</t>
  </si>
  <si>
    <t>0232</t>
  </si>
  <si>
    <t>Riverside Plaza</t>
  </si>
  <si>
    <t>0235</t>
  </si>
  <si>
    <t>Kentshire Urban Renewal</t>
  </si>
  <si>
    <t>Port Authority of NY</t>
  </si>
  <si>
    <t>0247</t>
  </si>
  <si>
    <t>Lehman Gardens</t>
  </si>
  <si>
    <t>0248</t>
  </si>
  <si>
    <t>Ramsey Senior Housing</t>
  </si>
  <si>
    <t>Housing Authority of Bergen County</t>
  </si>
  <si>
    <t>Ramsey Housing Airmount</t>
  </si>
  <si>
    <t>0253</t>
  </si>
  <si>
    <t>Spectrum for Living Group Homes,</t>
  </si>
  <si>
    <t>Inc.; Jewish Home Assisted Living</t>
  </si>
  <si>
    <t>0255</t>
  </si>
  <si>
    <t>Jewish Home and Rehab Center</t>
  </si>
  <si>
    <t>0256</t>
  </si>
  <si>
    <t>Rutherford Senior Manor</t>
  </si>
  <si>
    <t>0260</t>
  </si>
  <si>
    <t>Teaneck Senior Housing</t>
  </si>
  <si>
    <t>Tenafly Senior Housing</t>
  </si>
  <si>
    <t>0267</t>
  </si>
  <si>
    <t>Westwood House</t>
  </si>
  <si>
    <t>0268</t>
  </si>
  <si>
    <t>0269</t>
  </si>
  <si>
    <t>Avalon Bay Apartments</t>
  </si>
  <si>
    <t>0302</t>
  </si>
  <si>
    <t>0303</t>
  </si>
  <si>
    <t>Mission First Housing Group</t>
  </si>
  <si>
    <t>Monestary Residences</t>
  </si>
  <si>
    <t>Hotel/Car Wash</t>
  </si>
  <si>
    <t>Capital Health Systems</t>
  </si>
  <si>
    <t>0304</t>
  </si>
  <si>
    <t>KJOHNSON URBAN RENEWAL</t>
  </si>
  <si>
    <t>WATERFRONT URBAN RENEWAL</t>
  </si>
  <si>
    <t>QUICKCHEK URBAN RENEWAL</t>
  </si>
  <si>
    <t>BORDENTOWN AFFORDABLE HOUSING</t>
  </si>
  <si>
    <t>SAAJ URBAN RENEWAL LLC</t>
  </si>
  <si>
    <t>WW GRAINGER</t>
  </si>
  <si>
    <t>EXETER LLC</t>
  </si>
  <si>
    <t>0305</t>
  </si>
  <si>
    <t>J.F. Budd Building</t>
  </si>
  <si>
    <t>Metropolitan</t>
  </si>
  <si>
    <t>0306</t>
  </si>
  <si>
    <t>Burlington Township</t>
  </si>
  <si>
    <t>BCCAP</t>
  </si>
  <si>
    <t>0308</t>
  </si>
  <si>
    <t>New Plan Cinnaminson Urban Renewal</t>
  </si>
  <si>
    <t>0309</t>
  </si>
  <si>
    <t xml:space="preserve">TKC XL VII Delanco Urban Renewal .LLC </t>
  </si>
  <si>
    <t>Living  Springs</t>
  </si>
  <si>
    <t>Zurbrugg Partners LLC</t>
  </si>
  <si>
    <t>0311</t>
  </si>
  <si>
    <t>PENNROSE PROPERTIES</t>
  </si>
  <si>
    <t>FIELDSTONE</t>
  </si>
  <si>
    <t>0312</t>
  </si>
  <si>
    <t>Burlington Coat Factory</t>
  </si>
  <si>
    <t>0313</t>
  </si>
  <si>
    <t>B'Nai Birth</t>
  </si>
  <si>
    <t>Wiley</t>
  </si>
  <si>
    <t>MEND</t>
  </si>
  <si>
    <t>Section 811 (Inglis House)</t>
  </si>
  <si>
    <t>0315</t>
  </si>
  <si>
    <t>Florence Township</t>
  </si>
  <si>
    <t>Subaru</t>
  </si>
  <si>
    <t>Express Scripts</t>
  </si>
  <si>
    <t>Destination Maternity</t>
  </si>
  <si>
    <t>Burlington Stores</t>
  </si>
  <si>
    <t>QPSI</t>
  </si>
  <si>
    <t>0316</t>
  </si>
  <si>
    <t>Davenport Village</t>
  </si>
  <si>
    <t>0317</t>
  </si>
  <si>
    <t>Acacia Manor</t>
  </si>
  <si>
    <t>Twin Oaks Community Service</t>
  </si>
  <si>
    <t>0319</t>
  </si>
  <si>
    <t>Arbors</t>
  </si>
  <si>
    <t>Pennrose Mews</t>
  </si>
  <si>
    <t>0320</t>
  </si>
  <si>
    <t>0323</t>
  </si>
  <si>
    <t>Mount Holly MUA</t>
  </si>
  <si>
    <t>Legacy Treatment (Children's Home)</t>
  </si>
  <si>
    <t>Salt &amp; Light Company, Inc</t>
  </si>
  <si>
    <t>Fernmoor</t>
  </si>
  <si>
    <t>West Rancocas Redevelopment</t>
  </si>
  <si>
    <t>0324</t>
  </si>
  <si>
    <t>Bancroft</t>
  </si>
  <si>
    <t>Browns Woods</t>
  </si>
  <si>
    <t>0337</t>
  </si>
  <si>
    <t>Project Freedom I</t>
  </si>
  <si>
    <t>Project Freedom II</t>
  </si>
  <si>
    <t>0338</t>
  </si>
  <si>
    <t>Willingboro Senior Urban Renewal</t>
  </si>
  <si>
    <t>Willingboro Retail Urban Renewal</t>
  </si>
  <si>
    <t>Campbell Urban Renewal</t>
  </si>
  <si>
    <t>0340</t>
  </si>
  <si>
    <t>EP Henry</t>
  </si>
  <si>
    <t>0403</t>
  </si>
  <si>
    <t>Senior Housing of Barrington-MEWS</t>
  </si>
  <si>
    <t>WHP Redevelopment - WAWA</t>
  </si>
  <si>
    <t>Barrington Restaurant Urban Renewl</t>
  </si>
  <si>
    <t>0404</t>
  </si>
  <si>
    <t>0405</t>
  </si>
  <si>
    <t>0406</t>
  </si>
  <si>
    <t>Berlin Township</t>
  </si>
  <si>
    <t>0408</t>
  </si>
  <si>
    <t>Cooper Grant</t>
  </si>
  <si>
    <t>Antioch Development Corp</t>
  </si>
  <si>
    <t>St Joseph's Carpenter Society</t>
  </si>
  <si>
    <t>Camden Housing Authority</t>
  </si>
  <si>
    <t>Westfield Acres Urban Renewal</t>
  </si>
  <si>
    <t>Boys &amp; Girls Club of Parkside</t>
  </si>
  <si>
    <t>Camcare Health Corp</t>
  </si>
  <si>
    <t>Camden County College</t>
  </si>
  <si>
    <t>32nd St Urban Renewal</t>
  </si>
  <si>
    <t>Pollution Control Authority</t>
  </si>
  <si>
    <t>Center For Family Services</t>
  </si>
  <si>
    <t>Fairview Village Urban Renewal</t>
  </si>
  <si>
    <t>Fairview Village II Urban Renewal</t>
  </si>
  <si>
    <t>Pearlye Associates LP</t>
  </si>
  <si>
    <t>Ferry Manor LLC</t>
  </si>
  <si>
    <t>Lutheran Social Ministries</t>
  </si>
  <si>
    <t>Market Fair Urban Renewal</t>
  </si>
  <si>
    <t>Our Lady of Lourdes</t>
  </si>
  <si>
    <t>Puerto Rican Unity for Progress</t>
  </si>
  <si>
    <t>19th &amp; River Road LLC</t>
  </si>
  <si>
    <t>Housing Authority - Camden</t>
  </si>
  <si>
    <t>130 Mickle Blvd</t>
  </si>
  <si>
    <t>Delaware River Port Authority</t>
  </si>
  <si>
    <t>Cooper Health System</t>
  </si>
  <si>
    <t>Cooper Plaza Associates LLC</t>
  </si>
  <si>
    <t>Ferry Station LLC</t>
  </si>
  <si>
    <t>NJ Ecomonic Development Auth</t>
  </si>
  <si>
    <t>Liberty Park Est Urban Renewal</t>
  </si>
  <si>
    <t>Victor Urban Renewal</t>
  </si>
  <si>
    <t>Whitman Park Fam Housing</t>
  </si>
  <si>
    <t xml:space="preserve">Rutgers </t>
  </si>
  <si>
    <t>NJ Transit</t>
  </si>
  <si>
    <t>NJ Dept of Treasury</t>
  </si>
  <si>
    <t>Lincoln Crestbury Apts</t>
  </si>
  <si>
    <t>Camden Cogen</t>
  </si>
  <si>
    <t>Cathedral Soup Kitchen</t>
  </si>
  <si>
    <t>Fair Share Northgate II</t>
  </si>
  <si>
    <t>Campbell Urban Renewal Corp</t>
  </si>
  <si>
    <t>FTB Equities U R LLC</t>
  </si>
  <si>
    <t>Cooper Riverview Homes</t>
  </si>
  <si>
    <t>Rowan University</t>
  </si>
  <si>
    <t>Housing Authority Camden</t>
  </si>
  <si>
    <t>Respond Inc</t>
  </si>
  <si>
    <t>Whitman Park Sen Urban</t>
  </si>
  <si>
    <t>0409</t>
  </si>
  <si>
    <t>DUBIN HOUSE</t>
  </si>
  <si>
    <t>GESHER HOUSE</t>
  </si>
  <si>
    <t>SERGI FARM</t>
  </si>
  <si>
    <t>ARHAT</t>
  </si>
  <si>
    <t>HUDSON COMMONS</t>
  </si>
  <si>
    <t>BENEDICT'S PLACE</t>
  </si>
  <si>
    <t>ST. MARY'S VILLAGE</t>
  </si>
  <si>
    <t>SALTMAN HOUSE</t>
  </si>
  <si>
    <t xml:space="preserve">ST. THOMAS </t>
  </si>
  <si>
    <t>WOODCREST ROAD ASSOC</t>
  </si>
  <si>
    <t>NJDOT - DMV</t>
  </si>
  <si>
    <t>COMMUNITY ALTERNATIVES</t>
  </si>
  <si>
    <t>BANCROFT</t>
  </si>
  <si>
    <t>JEFFERSON UNIVERSITY HOSPITAL</t>
  </si>
  <si>
    <t>0410</t>
  </si>
  <si>
    <t>Bnai Brith Chesilhurst House</t>
  </si>
  <si>
    <t>Block 802 Lot 2</t>
  </si>
  <si>
    <t>0412</t>
  </si>
  <si>
    <t>Pewter Village</t>
  </si>
  <si>
    <t>Parkview</t>
  </si>
  <si>
    <t>Methodist Home</t>
  </si>
  <si>
    <t>Collingswood Housing Authority</t>
  </si>
  <si>
    <t>Lumberyard</t>
  </si>
  <si>
    <t>Zane School</t>
  </si>
  <si>
    <t>0414</t>
  </si>
  <si>
    <t>Holt Hauling and Warehousing</t>
  </si>
  <si>
    <t>Gloucester Elderly Housing</t>
  </si>
  <si>
    <t>Associates, LLC</t>
  </si>
  <si>
    <t>Gloucester City</t>
  </si>
  <si>
    <t>Riverpoint Urban</t>
  </si>
  <si>
    <t>Renewal, LLC</t>
  </si>
  <si>
    <t>0415</t>
  </si>
  <si>
    <t>Franklin Square</t>
  </si>
  <si>
    <t>Senior Housing 1</t>
  </si>
  <si>
    <t>Revere Run</t>
  </si>
  <si>
    <t>0418</t>
  </si>
  <si>
    <t>Haddon Heights Senior Housing</t>
  </si>
  <si>
    <t>0422</t>
  </si>
  <si>
    <t>Lindenwold Towers</t>
  </si>
  <si>
    <t>Harvest House</t>
  </si>
  <si>
    <t>Linden Lakes</t>
  </si>
  <si>
    <t>0424</t>
  </si>
  <si>
    <t>Senior Citizen Housing</t>
  </si>
  <si>
    <t>606 West Maple Ave PILOT</t>
  </si>
  <si>
    <t>0425</t>
  </si>
  <si>
    <t>0427</t>
  </si>
  <si>
    <t>Twin Rinks</t>
  </si>
  <si>
    <t>Sycamore Ridge</t>
  </si>
  <si>
    <t>Maple Commons</t>
  </si>
  <si>
    <t>The Maples</t>
  </si>
  <si>
    <t>47 Housing Associates</t>
  </si>
  <si>
    <t>Pennsauken Towers</t>
  </si>
  <si>
    <t>0428</t>
  </si>
  <si>
    <t>0430</t>
  </si>
  <si>
    <t>Runsen Senior House</t>
  </si>
  <si>
    <t>0431</t>
  </si>
  <si>
    <t>Coopertown-National Realty</t>
  </si>
  <si>
    <t>Conifer Realty</t>
  </si>
  <si>
    <t>0434</t>
  </si>
  <si>
    <t>Echelon Towers</t>
  </si>
  <si>
    <t>Chelsea Place</t>
  </si>
  <si>
    <t>Flicker Residence</t>
  </si>
  <si>
    <t>Philadelphia Flyers Skate Zone</t>
  </si>
  <si>
    <t>0436</t>
  </si>
  <si>
    <t>A.C. Moore</t>
  </si>
  <si>
    <t>CCU/Urban Renewal</t>
  </si>
  <si>
    <t>CCU 1</t>
  </si>
  <si>
    <t>CCU 2</t>
  </si>
  <si>
    <t>Taylor Woods</t>
  </si>
  <si>
    <t>0505</t>
  </si>
  <si>
    <t>CAPE MAY HOUSING ASSOC</t>
  </si>
  <si>
    <t>HAVEN HOUSE</t>
  </si>
  <si>
    <t>YORKSHIRE PLACE</t>
  </si>
  <si>
    <t>0506</t>
  </si>
  <si>
    <t>Middle Township</t>
  </si>
  <si>
    <t>Middle Twp Housing Assoc. LLC</t>
  </si>
  <si>
    <t>Rio Grande Housing Partners LLC</t>
  </si>
  <si>
    <t>0601</t>
  </si>
  <si>
    <t>Bridgeton Senior Housing</t>
  </si>
  <si>
    <t>Hope VI</t>
  </si>
  <si>
    <t>Novick</t>
  </si>
  <si>
    <t>Cabrera</t>
  </si>
  <si>
    <t>UEZ 5-Year</t>
  </si>
  <si>
    <t>Community Healthcare</t>
  </si>
  <si>
    <t>Tri-County Com. Action Agency</t>
  </si>
  <si>
    <t>Kintock</t>
  </si>
  <si>
    <t>0602</t>
  </si>
  <si>
    <t>0607</t>
  </si>
  <si>
    <t>HOPEWELL PLACE</t>
  </si>
  <si>
    <t>0610</t>
  </si>
  <si>
    <t>Target</t>
  </si>
  <si>
    <t>New Jersey Motorsports</t>
  </si>
  <si>
    <t>Glasstown Residence</t>
  </si>
  <si>
    <t>0613</t>
  </si>
  <si>
    <t>Vesta Seabrook Urban Renewal</t>
  </si>
  <si>
    <t>Vesta Seabrook Urban Renewal II</t>
  </si>
  <si>
    <t>Vesta Seabrook Urban Renewal III</t>
  </si>
  <si>
    <t>0614</t>
  </si>
  <si>
    <t>B. D. G. S. Inc.</t>
  </si>
  <si>
    <t>Eccleston Associates - 2015</t>
  </si>
  <si>
    <t>RER Realty LLC</t>
  </si>
  <si>
    <t>RKB Real Estate Holdings LLC</t>
  </si>
  <si>
    <t>Yi Di Wang &amp; Lam Chun Cheng</t>
  </si>
  <si>
    <t>Ramma Shiv LLC</t>
  </si>
  <si>
    <t>Landis Ave Assoc. LLC</t>
  </si>
  <si>
    <t>Delsea Investments LLC</t>
  </si>
  <si>
    <t>East Avenue Properties LLC</t>
  </si>
  <si>
    <t>Major Petroleum Industries LLC</t>
  </si>
  <si>
    <t>Ruben Bermudez</t>
  </si>
  <si>
    <t>RGR Main Road LLC</t>
  </si>
  <si>
    <t>Bridor USA INC</t>
  </si>
  <si>
    <t>Vision Properties Dandelion Plaza</t>
  </si>
  <si>
    <t>Jay Ambe Mata, LLC</t>
  </si>
  <si>
    <t>Landis Avenue Properties, LLC</t>
  </si>
  <si>
    <t>Delsea Investments, LLC</t>
  </si>
  <si>
    <t>East Avenue Properties, LLC</t>
  </si>
  <si>
    <t>Galetto Realty Company, LP</t>
  </si>
  <si>
    <t>LKKA, LLC</t>
  </si>
  <si>
    <t>122 S. Delsea LLC</t>
  </si>
  <si>
    <t>Levari Brothers Realty Co., LLC</t>
  </si>
  <si>
    <t>Groundbreakers Realty Co., LLC</t>
  </si>
  <si>
    <t>102 Church Street Assoc. LLC</t>
  </si>
  <si>
    <t>Lena &amp; Dean LLC</t>
  </si>
  <si>
    <t>Rainbow Real Estate Holding Co.</t>
  </si>
  <si>
    <t>North Main Road Properties, LLC</t>
  </si>
  <si>
    <t>LTD Investment Properties,GP Inc.</t>
  </si>
  <si>
    <t xml:space="preserve">Davey Realty LLC </t>
  </si>
  <si>
    <t>Vineland Produce Auction Associates Inc.</t>
  </si>
  <si>
    <t>Cumberland Mall Assoc. - Verizon Store</t>
  </si>
  <si>
    <t>Cumberland Mall Assoc. - Dicks Sporting</t>
  </si>
  <si>
    <t>CY Thai HE LLC</t>
  </si>
  <si>
    <t>Anthony &amp; Jacqueline Desiere "D" Electric Motors</t>
  </si>
  <si>
    <t>Lucca Freezer &amp; Cold Storage,LLC</t>
  </si>
  <si>
    <t>Vineland Construction CO. Vet Clinic</t>
  </si>
  <si>
    <t>Allied Specialty Foods,Inc.</t>
  </si>
  <si>
    <t>Century Savings Bank</t>
  </si>
  <si>
    <t>Del Rey Farms, LLC</t>
  </si>
  <si>
    <t>East Coat Development, LLC Bldg 1</t>
  </si>
  <si>
    <t>East Coat Development, LLC Bldg 2</t>
  </si>
  <si>
    <t>Levari Brothers Realty Co. LLC</t>
  </si>
  <si>
    <t>Lidl US Operations, LLC</t>
  </si>
  <si>
    <t>Lucc Freezer &amp; Cold Storage, LLC</t>
  </si>
  <si>
    <t>Delsea Drive Realty Assoc. III LLC</t>
  </si>
  <si>
    <t>0702</t>
  </si>
  <si>
    <t>Felicity Towers</t>
  </si>
  <si>
    <t>Kinder Towers</t>
  </si>
  <si>
    <t>Oakes Pond</t>
  </si>
  <si>
    <t>The Green</t>
  </si>
  <si>
    <t>0703</t>
  </si>
  <si>
    <t>MARION MANOR SR. CIT HOUSING</t>
  </si>
  <si>
    <t>OTHER</t>
  </si>
  <si>
    <t>0705</t>
  </si>
  <si>
    <t>Bakery Village Urban Renewal Associ</t>
  </si>
  <si>
    <t>PTGH-EO Urban Renewal</t>
  </si>
  <si>
    <t>Fern Preservation Urban Renewal, LLC</t>
  </si>
  <si>
    <t>Essex Valley Supportive Housing Par</t>
  </si>
  <si>
    <t>Prospect EOGH Hospital Properties</t>
  </si>
  <si>
    <t>North Oraton Urban renewal</t>
  </si>
  <si>
    <t>329 Park Ave, Tenants Assoc.Inc.</t>
  </si>
  <si>
    <t>PTGH-EO Urban Renewal, LLC</t>
  </si>
  <si>
    <t>CLPF-Parkway Lofts Urban Renewal</t>
  </si>
  <si>
    <t>Hampshire URB Ren Preservation</t>
  </si>
  <si>
    <t>Arlington Grove, LLC</t>
  </si>
  <si>
    <t>The Burnet Walnut Corporation</t>
  </si>
  <si>
    <t>CNP 2, LLC</t>
  </si>
  <si>
    <t>McIver Homes, LP</t>
  </si>
  <si>
    <t>Dr King Plaza Urban Renewal Assoc</t>
  </si>
  <si>
    <t>Pavilion Housing Partners, LP</t>
  </si>
  <si>
    <t>Prospect Park Apartments Urban Rene</t>
  </si>
  <si>
    <t>Essence 144 Urban renewal</t>
  </si>
  <si>
    <t>141 So Harrison Street, LLC</t>
  </si>
  <si>
    <t>Indigo240 Urban Renewal Cp., LLC</t>
  </si>
  <si>
    <t>Park View at 320, LLC</t>
  </si>
  <si>
    <t>East Orange UAW S.C. Housing Corp</t>
  </si>
  <si>
    <t>725 Park Associates, L.P.</t>
  </si>
  <si>
    <t>East Orange Senior Citizen Housing</t>
  </si>
  <si>
    <t>E O Senior Citizens Housing Assn</t>
  </si>
  <si>
    <t>742 Park EO Urban renewal</t>
  </si>
  <si>
    <t>0710</t>
  </si>
  <si>
    <t>Cedar Street Commons</t>
  </si>
  <si>
    <t>0716</t>
  </si>
  <si>
    <t>0719</t>
  </si>
  <si>
    <t>Gaslight Commons</t>
  </si>
  <si>
    <t>The Avenue</t>
  </si>
  <si>
    <t>Ashley Market</t>
  </si>
  <si>
    <t>Gateway</t>
  </si>
  <si>
    <t>3rd and Valley</t>
  </si>
  <si>
    <t>0720</t>
  </si>
  <si>
    <t>Hilltop Pilot I</t>
  </si>
  <si>
    <t>Hilltop Pilot II</t>
  </si>
  <si>
    <t>Children's Institute</t>
  </si>
  <si>
    <t>Verona Urban Renewal Housing</t>
  </si>
  <si>
    <t>Verona Place Urban Renewal</t>
  </si>
  <si>
    <t>Annin Lofts</t>
  </si>
  <si>
    <t>0722</t>
  </si>
  <si>
    <t>West Orange Senior Citizen Housing</t>
  </si>
  <si>
    <t>Jewish Federation Plaza</t>
  </si>
  <si>
    <t>Eagle Rock Senior Citizen Housing</t>
  </si>
  <si>
    <t>Woodland Valley</t>
  </si>
  <si>
    <t>St. Barnabas</t>
  </si>
  <si>
    <t>PRISM</t>
  </si>
  <si>
    <t>0801</t>
  </si>
  <si>
    <t>The Reserve of Academy Walk</t>
  </si>
  <si>
    <t>Clayton Providence House</t>
  </si>
  <si>
    <t>Camp Salute</t>
  </si>
  <si>
    <t>0802</t>
  </si>
  <si>
    <t>Conifer Village</t>
  </si>
  <si>
    <t>New Sharon Woods</t>
  </si>
  <si>
    <t>Pop Moylan</t>
  </si>
  <si>
    <t>Tanyard Oaks</t>
  </si>
  <si>
    <t>Housing Authority Integrated Lots</t>
  </si>
  <si>
    <t>0803</t>
  </si>
  <si>
    <t>Royal Crescent (HMFA)</t>
  </si>
  <si>
    <t>Botto Brother's Urban Renewal</t>
  </si>
  <si>
    <t>Royal Farms</t>
  </si>
  <si>
    <t>0806</t>
  </si>
  <si>
    <t>Student Housing</t>
  </si>
  <si>
    <t>Barnes &amp; Noble</t>
  </si>
  <si>
    <t>A-1 - Whitney Center Housing</t>
  </si>
  <si>
    <t>A-1 - Whitney Center Retail</t>
  </si>
  <si>
    <t>Garage</t>
  </si>
  <si>
    <t>E-1 Enterprise Center</t>
  </si>
  <si>
    <t>E-1 - Retail</t>
  </si>
  <si>
    <t>Hotel</t>
  </si>
  <si>
    <t>A-2 Housing</t>
  </si>
  <si>
    <t>A-2 Medical</t>
  </si>
  <si>
    <t>A-2 Retail</t>
  </si>
  <si>
    <t>A-3 Garage</t>
  </si>
  <si>
    <t>A-3 Retail (Prorated)</t>
  </si>
  <si>
    <t>0808</t>
  </si>
  <si>
    <t>0810</t>
  </si>
  <si>
    <t>0811</t>
  </si>
  <si>
    <t>Monroe Township</t>
  </si>
  <si>
    <t>0818</t>
  </si>
  <si>
    <t>NEW JERSEY TRANSIT</t>
  </si>
  <si>
    <t>COUNTY HOUSE APTS.</t>
  </si>
  <si>
    <t>MILLSTREAM APTS.</t>
  </si>
  <si>
    <t>GLOUC. CO. PUBLIC HOUSING</t>
  </si>
  <si>
    <t>WASHINGTON SQUARE</t>
  </si>
  <si>
    <t>0820</t>
  </si>
  <si>
    <t>RIVERCOVE APARTMENTS</t>
  </si>
  <si>
    <t>RW RJM LLC</t>
  </si>
  <si>
    <t>WEST DEPTFORD ENERGY</t>
  </si>
  <si>
    <t>SHEPARD FARM</t>
  </si>
  <si>
    <t>HAMPTON CRESCENT</t>
  </si>
  <si>
    <t>0822</t>
  </si>
  <si>
    <t>140-2.05 Senior Hous. Dev. Corp.</t>
  </si>
  <si>
    <t>142-1 International Sr. Prop.</t>
  </si>
  <si>
    <t>142-2 Three Woodbury Mews</t>
  </si>
  <si>
    <t>142-3 Four Woodbury Mews</t>
  </si>
  <si>
    <t>142-4 International Sr. Prop.</t>
  </si>
  <si>
    <t>142-5 International Sr. Prop.</t>
  </si>
  <si>
    <t>142-6 International Sr. Prop.</t>
  </si>
  <si>
    <t>162-1.02 NJHMFA</t>
  </si>
  <si>
    <t>113-15 Senior Green Urban Renewal</t>
  </si>
  <si>
    <t>120-4 48 North Broad St. LLC</t>
  </si>
  <si>
    <t>154-8.12 Burris Post Acute</t>
  </si>
  <si>
    <t>0824</t>
  </si>
  <si>
    <t>The Oaks at Weatherby</t>
  </si>
  <si>
    <t>Eagle View Trails</t>
  </si>
  <si>
    <t>0901</t>
  </si>
  <si>
    <t>Bayonne Housing Authority</t>
  </si>
  <si>
    <t>Senior Horizons</t>
  </si>
  <si>
    <t>Alexan City View</t>
  </si>
  <si>
    <t>Plattykill Manor</t>
  </si>
  <si>
    <t>Bayonne Community Action</t>
  </si>
  <si>
    <t>Prince Holdings</t>
  </si>
  <si>
    <t>Silklofts</t>
  </si>
  <si>
    <t>Tagliareni Building</t>
  </si>
  <si>
    <t>0904</t>
  </si>
  <si>
    <t>Port Authority of NY &amp; NJ</t>
  </si>
  <si>
    <t>River Park @ Harrison URE</t>
  </si>
  <si>
    <t>Harrison Senior UR, LP</t>
  </si>
  <si>
    <t>0905</t>
  </si>
  <si>
    <t>Marine View Plaza</t>
  </si>
  <si>
    <t>Clock Towers</t>
  </si>
  <si>
    <t>Marion Towers</t>
  </si>
  <si>
    <t>Midway 500 Adams St.</t>
  </si>
  <si>
    <t>1203-1219 Willow Ave</t>
  </si>
  <si>
    <t>Washington Estates</t>
  </si>
  <si>
    <t>Bloomfield Manor</t>
  </si>
  <si>
    <t>Hudson Estates</t>
  </si>
  <si>
    <t>Westview Associates</t>
  </si>
  <si>
    <t>Northvale I</t>
  </si>
  <si>
    <t>Northvale II</t>
  </si>
  <si>
    <t>Northvale IIIA</t>
  </si>
  <si>
    <t>Northvale IIIB</t>
  </si>
  <si>
    <t>Northvale IV</t>
  </si>
  <si>
    <t>Columbian Towers</t>
  </si>
  <si>
    <t>Church Square South</t>
  </si>
  <si>
    <t>Elysian Estates</t>
  </si>
  <si>
    <t>Willow Ave 800-812</t>
  </si>
  <si>
    <t>Eastview Associates</t>
  </si>
  <si>
    <t>Columbia Arms</t>
  </si>
  <si>
    <t>SJP BL231.02 Lot 3 Q-Bldg</t>
  </si>
  <si>
    <t>SJP BL231.02 Lot 1 Q-Bldg</t>
  </si>
  <si>
    <t>SJP/Applied BL231.4 Lot 1</t>
  </si>
  <si>
    <t>1118 Adams BL104 L1</t>
  </si>
  <si>
    <t>CLPF-Jefferson/Urban</t>
  </si>
  <si>
    <t>Hoboken Hotel LLC</t>
  </si>
  <si>
    <t>201-219 River St</t>
  </si>
  <si>
    <t>800 Jakson Street</t>
  </si>
  <si>
    <t>1200 Grand Street</t>
  </si>
  <si>
    <t>1300 Grand Stereet</t>
  </si>
  <si>
    <t>1100 Adams Street</t>
  </si>
  <si>
    <t>0906</t>
  </si>
  <si>
    <t>Jersey City</t>
  </si>
  <si>
    <t>Mt. Carmel Guild (Ocean Towers)</t>
  </si>
  <si>
    <t>Muehlenberg Gardens Seniors</t>
  </si>
  <si>
    <t>NC Housing Associates #100</t>
  </si>
  <si>
    <t>NC Housing Associates #200</t>
  </si>
  <si>
    <t>Newport Office Center VII</t>
  </si>
  <si>
    <t>Newport Shore Club South</t>
  </si>
  <si>
    <t>Ocean Green Senior</t>
  </si>
  <si>
    <t>Pacific 312, LLC</t>
  </si>
  <si>
    <t>Padua Court</t>
  </si>
  <si>
    <t>Path</t>
  </si>
  <si>
    <t>Plaza Apartments</t>
  </si>
  <si>
    <t>Port Authority Global Terminal</t>
  </si>
  <si>
    <t>0908</t>
  </si>
  <si>
    <t>1122 53rd St Urban Renewal</t>
  </si>
  <si>
    <t>Floral Park</t>
  </si>
  <si>
    <t>MTC Urban Renewal</t>
  </si>
  <si>
    <t>Hudson Mews Urban Renewal</t>
  </si>
  <si>
    <t>0909</t>
  </si>
  <si>
    <t>0911</t>
  </si>
  <si>
    <t>Hartz Estuary</t>
  </si>
  <si>
    <t>Roselan Bldg 13</t>
  </si>
  <si>
    <t>Housing Authority ( 5 Parcels)</t>
  </si>
  <si>
    <t>0912</t>
  </si>
  <si>
    <t>Jacobs Ferry</t>
  </si>
  <si>
    <t>Landings</t>
  </si>
  <si>
    <t>Riverwalk A</t>
  </si>
  <si>
    <t>Grandview 1 &amp; 2</t>
  </si>
  <si>
    <t>Hudson Club</t>
  </si>
  <si>
    <t>Riverbend 1</t>
  </si>
  <si>
    <t>Riverbend 2</t>
  </si>
  <si>
    <t>Building G</t>
  </si>
  <si>
    <t>Excel/Overlook</t>
  </si>
  <si>
    <t>1009</t>
  </si>
  <si>
    <t>Herman Kapp</t>
  </si>
  <si>
    <t>1017</t>
  </si>
  <si>
    <t>Econotech Development Co.</t>
  </si>
  <si>
    <t>Community Investment Strategues'</t>
  </si>
  <si>
    <t>Northwest NJ Housing Corp.</t>
  </si>
  <si>
    <t>1101</t>
  </si>
  <si>
    <t>ST. JAMES VILLAGE</t>
  </si>
  <si>
    <t>WHEATON POINTE</t>
  </si>
  <si>
    <t>EXETER</t>
  </si>
  <si>
    <t>1102</t>
  </si>
  <si>
    <t>Rely Properties</t>
  </si>
  <si>
    <t>Park Place</t>
  </si>
  <si>
    <t>Birmingham Gardens</t>
  </si>
  <si>
    <t>1103</t>
  </si>
  <si>
    <t>240 Princeton Urb Ren</t>
  </si>
  <si>
    <t>Pond Run Housing</t>
  </si>
  <si>
    <t>McCorristen Sq</t>
  </si>
  <si>
    <t>Project Freedom</t>
  </si>
  <si>
    <t>1106</t>
  </si>
  <si>
    <t>Hopewell Gardens</t>
  </si>
  <si>
    <t>1107</t>
  </si>
  <si>
    <t>Lawrence Plaza</t>
  </si>
  <si>
    <t>Eggerts Crossing Village</t>
  </si>
  <si>
    <t>Brookshire Senior Apartments</t>
  </si>
  <si>
    <t>HV at Lawrence Urban Renewal</t>
  </si>
  <si>
    <t>Project Freedom at Lawrence</t>
  </si>
  <si>
    <t>1112</t>
  </si>
  <si>
    <t>Project Freedom Inc./Freedom I LP</t>
  </si>
  <si>
    <t>KTR NJ Urban Renewal (Amazon)</t>
  </si>
  <si>
    <t>Matrix 7A Land Venture LLC (500A)</t>
  </si>
  <si>
    <t>Matrix 7A Land Venture LLC (500B)</t>
  </si>
  <si>
    <t>Serv Properties &amp; Management</t>
  </si>
  <si>
    <t>Arc Mercer</t>
  </si>
  <si>
    <t>Community Options</t>
  </si>
  <si>
    <t>Eden Autism</t>
  </si>
  <si>
    <t>1113</t>
  </si>
  <si>
    <t>The Hamlet at Bear Creek, LLC</t>
  </si>
  <si>
    <t>The Gables at West Windsor</t>
  </si>
  <si>
    <t>1114</t>
  </si>
  <si>
    <t>Princeton</t>
  </si>
  <si>
    <t>Griggs Farm</t>
  </si>
  <si>
    <t>Elm Court II / Harriet Bryne</t>
  </si>
  <si>
    <t>Theological Inquiry</t>
  </si>
  <si>
    <t>Tower Club</t>
  </si>
  <si>
    <t>Project 55 / Alumni Corps</t>
  </si>
  <si>
    <t>350 Alexander Street</t>
  </si>
  <si>
    <t>Institute for Advanced Study</t>
  </si>
  <si>
    <t>Tenacre Foundation</t>
  </si>
  <si>
    <t>Princeton Community Village</t>
  </si>
  <si>
    <t>Theological Seminary</t>
  </si>
  <si>
    <t>Princeton Housing Authority</t>
  </si>
  <si>
    <t>1201</t>
  </si>
  <si>
    <t>541 Roosevelt Ave (5705/4)</t>
  </si>
  <si>
    <t>561 Roosevelt Ave (5704/12)</t>
  </si>
  <si>
    <t>562 Roos-Sr Housing (5505/51)</t>
  </si>
  <si>
    <t>Cardinal China (6509/4)</t>
  </si>
  <si>
    <t>Cleveland School (7308/6)</t>
  </si>
  <si>
    <t>Hill Bowl-Senior Housing (5704/6)</t>
  </si>
  <si>
    <t>GATX/Kinder Morgan(Tanks)</t>
  </si>
  <si>
    <t>50 Bryla (2705/4)</t>
  </si>
  <si>
    <t>900 Federal Blvd</t>
  </si>
  <si>
    <t>Extra Space Storage-(5601/13)</t>
  </si>
  <si>
    <t>Toll</t>
  </si>
  <si>
    <t>1205</t>
  </si>
  <si>
    <t>Kilmer Homes I</t>
  </si>
  <si>
    <t>Kilmer Homes II</t>
  </si>
  <si>
    <t>1206</t>
  </si>
  <si>
    <t>Camelot at Helmetta</t>
  </si>
  <si>
    <t>1207</t>
  </si>
  <si>
    <t>AHEPA</t>
  </si>
  <si>
    <t>1208</t>
  </si>
  <si>
    <t>Barclay Village</t>
  </si>
  <si>
    <t>SERV Center</t>
  </si>
  <si>
    <t>1209</t>
  </si>
  <si>
    <t>Kennedy International (6303/3.15)</t>
  </si>
  <si>
    <t>1210</t>
  </si>
  <si>
    <t>1211</t>
  </si>
  <si>
    <t>150 Lofts, LLC</t>
  </si>
  <si>
    <t>Midmarket Urban Renewal</t>
  </si>
  <si>
    <t>1212</t>
  </si>
  <si>
    <t>EAST MILL ASSOC</t>
  </si>
  <si>
    <t>1214</t>
  </si>
  <si>
    <t>14 VAN DYKE</t>
  </si>
  <si>
    <t>30 VAN DYKE</t>
  </si>
  <si>
    <t>ALBANY STREET PLAZA</t>
  </si>
  <si>
    <t>THE ASPIRE</t>
  </si>
  <si>
    <t>COLLEGE HALL/ROCKOFF HALL</t>
  </si>
  <si>
    <t>FRENCH STREET RENEWAL</t>
  </si>
  <si>
    <t>GATEWAY PROJECTS</t>
  </si>
  <si>
    <t>THE VUE (APTS)</t>
  </si>
  <si>
    <t>NBPA OFFICE/RETAIL</t>
  </si>
  <si>
    <t>BARNES &amp; NOBLES (RUTGERS)</t>
  </si>
  <si>
    <t>RETAIL SPACE</t>
  </si>
  <si>
    <t>THE GEORGE</t>
  </si>
  <si>
    <t>HELDRICH PLAZA - HOTEL</t>
  </si>
  <si>
    <t>THE HIGHLANDS (MRA PLAZA)</t>
  </si>
  <si>
    <t>HUNGARIAN/MAGYAR BANK</t>
  </si>
  <si>
    <t>KILMER SQUARE</t>
  </si>
  <si>
    <t>LIBERTY PLAZA - GEORGE ST</t>
  </si>
  <si>
    <t>LIVINGSTON MANOR</t>
  </si>
  <si>
    <t>MATRIX - GARAGE</t>
  </si>
  <si>
    <t>NB HOMES (RESIDENTIAL)</t>
  </si>
  <si>
    <t>NB HOMES (COMMERCIAL)</t>
  </si>
  <si>
    <t>PROVIDENCE SQUARE II</t>
  </si>
  <si>
    <t>RIVERSIDE</t>
  </si>
  <si>
    <t>SPRING STREET PLAZA</t>
  </si>
  <si>
    <t>SKYLINE</t>
  </si>
  <si>
    <t>TCB - LORD STERLING</t>
  </si>
  <si>
    <t>UAW</t>
  </si>
  <si>
    <t>WALGREENS PLAZA</t>
  </si>
  <si>
    <t>WELLNESS PLAZA</t>
  </si>
  <si>
    <t>1216</t>
  </si>
  <si>
    <t>King's Plaza</t>
  </si>
  <si>
    <t>PA Housing (Willow Pond)</t>
  </si>
  <si>
    <t>PA Housing (Parkview)</t>
  </si>
  <si>
    <t>PA Housing</t>
  </si>
  <si>
    <t>Bridge</t>
  </si>
  <si>
    <t>1217</t>
  </si>
  <si>
    <t>1218</t>
  </si>
  <si>
    <t>Medical Arts Pavilion</t>
  </si>
  <si>
    <t>Skilled Nursing Facility</t>
  </si>
  <si>
    <t>Fitness Center</t>
  </si>
  <si>
    <t>1219</t>
  </si>
  <si>
    <t>North Jersey Energy</t>
  </si>
  <si>
    <t>Red Oak Power</t>
  </si>
  <si>
    <t>Gillette Manor</t>
  </si>
  <si>
    <t>Morgan's Bluff</t>
  </si>
  <si>
    <t>1220</t>
  </si>
  <si>
    <t>Shoregate</t>
  </si>
  <si>
    <t>Robert Noble Manor</t>
  </si>
  <si>
    <t>Hillcrest Manor</t>
  </si>
  <si>
    <t>Woodmont</t>
  </si>
  <si>
    <t>1221</t>
  </si>
  <si>
    <t>SBCDC – CHARLESTON PLACE </t>
  </si>
  <si>
    <t>OAK WOODS </t>
  </si>
  <si>
    <t>CIL WOODS </t>
  </si>
  <si>
    <t>SO. BRUNSWICK VOA  </t>
  </si>
  <si>
    <t>ARC – 9 HELEN DRIVE</t>
  </si>
  <si>
    <t>ARC – 24 PALMER ROAD </t>
  </si>
  <si>
    <t>ARC – 125 KENDALL ROAD </t>
  </si>
  <si>
    <t>ARC – 24 KINSLEY ROAD </t>
  </si>
  <si>
    <t>1222</t>
  </si>
  <si>
    <t>Morris Ave Senior Housing</t>
  </si>
  <si>
    <t>1223</t>
  </si>
  <si>
    <t>Nat.Church Res.-Willett Manor</t>
  </si>
  <si>
    <t>Nat.Church Res.-S.R. Landing</t>
  </si>
  <si>
    <t>1224</t>
  </si>
  <si>
    <t>Older Amer. Housing-Woodmere</t>
  </si>
  <si>
    <t>Older Amer. Housing-Crescent</t>
  </si>
  <si>
    <t>NJ Association of deaf &amp; Blind</t>
  </si>
  <si>
    <t>1303</t>
  </si>
  <si>
    <t>Springwood Center</t>
  </si>
  <si>
    <t>Vita Gardens</t>
  </si>
  <si>
    <t>Stephen Manor</t>
  </si>
  <si>
    <t>Asbury Music Center</t>
  </si>
  <si>
    <t>State Building</t>
  </si>
  <si>
    <t>Post Building</t>
  </si>
  <si>
    <t>Center House</t>
  </si>
  <si>
    <t>Habcore</t>
  </si>
  <si>
    <t>550 Cookman</t>
  </si>
  <si>
    <t>South Grand</t>
  </si>
  <si>
    <t>Monroe</t>
  </si>
  <si>
    <t>Wesley Grove</t>
  </si>
  <si>
    <t>Asbury Hotel</t>
  </si>
  <si>
    <t>North Beach</t>
  </si>
  <si>
    <t>Asbury Towers</t>
  </si>
  <si>
    <t>1304</t>
  </si>
  <si>
    <t>Presbyterian Home of Atlantic Highlands</t>
  </si>
  <si>
    <t>1306</t>
  </si>
  <si>
    <t>800 Main St Partners</t>
  </si>
  <si>
    <t>616 Fifth Riverwalk 1.01</t>
  </si>
  <si>
    <t>616 Fifth Riverwalk 1.02</t>
  </si>
  <si>
    <t>616 Fifth Riverwalk 1.03</t>
  </si>
  <si>
    <t>616 Fifth Riverwalk 1.05</t>
  </si>
  <si>
    <t>616 Fifth Riverwalk 2.01</t>
  </si>
  <si>
    <t>616 Fifth Riverwalk 2.02</t>
  </si>
  <si>
    <t>616 Fifth Riverwalk 2.03</t>
  </si>
  <si>
    <t>616 Fifth Riverwalk 2.04</t>
  </si>
  <si>
    <t>616 Fifth Riverwalk 2.05</t>
  </si>
  <si>
    <t>616 Fifth Riverwalk 2.06</t>
  </si>
  <si>
    <t>616 Fifth Riverwalk 2.07</t>
  </si>
  <si>
    <t>616 Fifth Riverwalk 2.08</t>
  </si>
  <si>
    <t>616 Fifth Riverwalk 3.01</t>
  </si>
  <si>
    <t>616 Fifth Riverwalk 3.02</t>
  </si>
  <si>
    <t>616 Fifth Riverwalk 3.03</t>
  </si>
  <si>
    <t>616 Fifth Riverwalk 3.04</t>
  </si>
  <si>
    <t>616 Fifth Riverwalk 3.05</t>
  </si>
  <si>
    <t>616 Fifth Riverwalk 3.06</t>
  </si>
  <si>
    <t>616 Fifth Riverwalk 3.07</t>
  </si>
  <si>
    <t>616 Fifth Riverwalk 3.08</t>
  </si>
  <si>
    <t>1311</t>
  </si>
  <si>
    <t>Senior Housing</t>
  </si>
  <si>
    <t>other</t>
  </si>
  <si>
    <t>1315</t>
  </si>
  <si>
    <t>Rugmill Developmemt</t>
  </si>
  <si>
    <t>Mechanic Street</t>
  </si>
  <si>
    <t>Senior Citizens Housing Corp</t>
  </si>
  <si>
    <t>1316</t>
  </si>
  <si>
    <t>Township of Freehold c/o Elton Corner</t>
  </si>
  <si>
    <t>Kershaw Commons LP c/o Regan Dev.</t>
  </si>
  <si>
    <t>1317</t>
  </si>
  <si>
    <t>1318</t>
  </si>
  <si>
    <t>Somerset</t>
  </si>
  <si>
    <t>1319</t>
  </si>
  <si>
    <t>Presbyterian Homes at Howell</t>
  </si>
  <si>
    <t>1321</t>
  </si>
  <si>
    <t>Grandview Apartments</t>
  </si>
  <si>
    <t>Keansburg Housing Authority</t>
  </si>
  <si>
    <t>Fallon Manor</t>
  </si>
  <si>
    <t>McGrath Towers</t>
  </si>
  <si>
    <t>1322</t>
  </si>
  <si>
    <t>Keyport Legion Apartments</t>
  </si>
  <si>
    <t>Bethany Manor and Annex</t>
  </si>
  <si>
    <t>1325</t>
  </si>
  <si>
    <t xml:space="preserve">Garfield &amp; Garfield II Court Housing </t>
  </si>
  <si>
    <t>Seaview Housing</t>
  </si>
  <si>
    <t>Grant Court/Presidential Estates Housing</t>
  </si>
  <si>
    <t>Kennedy Towers</t>
  </si>
  <si>
    <t>Hobart Manor</t>
  </si>
  <si>
    <t>Chester Arthur</t>
  </si>
  <si>
    <t>Gregory School</t>
  </si>
  <si>
    <t>Woodrow Wilson I &amp; II</t>
  </si>
  <si>
    <t>1326</t>
  </si>
  <si>
    <t>Wood Avenue</t>
  </si>
  <si>
    <t>1328</t>
  </si>
  <si>
    <t>Camelot at Marlboro</t>
  </si>
  <si>
    <t>1329</t>
  </si>
  <si>
    <t>Minnisink Village</t>
  </si>
  <si>
    <t>1330</t>
  </si>
  <si>
    <t>Aberdeen Plaza Station</t>
  </si>
  <si>
    <t>MVREVF</t>
  </si>
  <si>
    <t>White Oak Urban Renewal</t>
  </si>
  <si>
    <t>Aberdeen Senior Housing</t>
  </si>
  <si>
    <t>Glassworks Urban Renewal</t>
  </si>
  <si>
    <t>Aberdeen Family Housing</t>
  </si>
  <si>
    <t>1331</t>
  </si>
  <si>
    <t>BAYSHORE VILLAGE, LLC</t>
  </si>
  <si>
    <t>CHAPEL HILL</t>
  </si>
  <si>
    <t>DANIEL TOWERS</t>
  </si>
  <si>
    <t>E&amp;N CONSTRUCTION</t>
  </si>
  <si>
    <t>CONIFER VILLAGE</t>
  </si>
  <si>
    <t>1334</t>
  </si>
  <si>
    <t>Sebastian Villa</t>
  </si>
  <si>
    <t>Monmouth Housing Alliance</t>
  </si>
  <si>
    <t>Midtown Senior Housing</t>
  </si>
  <si>
    <t>West Lake Senior Housing</t>
  </si>
  <si>
    <t>1336</t>
  </si>
  <si>
    <t>Tinton Falls Senior Living</t>
  </si>
  <si>
    <t>Meadowbrook II</t>
  </si>
  <si>
    <t>Pines II / Meadowbrook</t>
  </si>
  <si>
    <t>Pines at Tinton Falls</t>
  </si>
  <si>
    <t>Radar Properties Urban Renewal</t>
  </si>
  <si>
    <t xml:space="preserve">Charles Wood Prop Urban Renewal </t>
  </si>
  <si>
    <t>1337</t>
  </si>
  <si>
    <t>Ocean Sr Cit Housing Corp (Poplar Village)</t>
  </si>
  <si>
    <t>Heritage Village at Ocean</t>
  </si>
  <si>
    <t>Heritage Village at Oakhurst</t>
  </si>
  <si>
    <t>1338</t>
  </si>
  <si>
    <t>1339</t>
  </si>
  <si>
    <t>Middle Road Village</t>
  </si>
  <si>
    <t>Bethany Towers Housing LLC.</t>
  </si>
  <si>
    <t>1340</t>
  </si>
  <si>
    <t>Count Basie Theater</t>
  </si>
  <si>
    <t>Locust Landing</t>
  </si>
  <si>
    <t>Red Bank Housing Authority</t>
  </si>
  <si>
    <t>1345</t>
  </si>
  <si>
    <t>Meridian Hursing &amp; Rehabiliation</t>
  </si>
  <si>
    <t>1352</t>
  </si>
  <si>
    <t>Allaire Crossing (Wall Sr. Citizen)</t>
  </si>
  <si>
    <t>Sunnyside Manor</t>
  </si>
  <si>
    <t>1402</t>
  </si>
  <si>
    <t>1403</t>
  </si>
  <si>
    <t>Butler Senior Housing</t>
  </si>
  <si>
    <t>1406</t>
  </si>
  <si>
    <t>Cole Appartments</t>
  </si>
  <si>
    <t>1408</t>
  </si>
  <si>
    <t>The Center For Humanistic Change</t>
  </si>
  <si>
    <t>NJHMFA</t>
  </si>
  <si>
    <t>Morris County Housing</t>
  </si>
  <si>
    <t>Estling Lake Village</t>
  </si>
  <si>
    <t>1409</t>
  </si>
  <si>
    <t>1412</t>
  </si>
  <si>
    <t>Hanover Affordable Housing LLC</t>
  </si>
  <si>
    <t>1414</t>
  </si>
  <si>
    <t>Elks Club</t>
  </si>
  <si>
    <t>FDU</t>
  </si>
  <si>
    <t>KRE/MarkBuilt</t>
  </si>
  <si>
    <t>1422</t>
  </si>
  <si>
    <t>The Seeing Eye</t>
  </si>
  <si>
    <t>Urban Renewal</t>
  </si>
  <si>
    <t>1424</t>
  </si>
  <si>
    <t>Mill Creek Urban Renewal</t>
  </si>
  <si>
    <t>Morristown Housing Authority</t>
  </si>
  <si>
    <t>CVS</t>
  </si>
  <si>
    <t>55 Market Urban Renewal</t>
  </si>
  <si>
    <t>1427</t>
  </si>
  <si>
    <t>Paragon Senior Living</t>
  </si>
  <si>
    <t>Abiding Peace</t>
  </si>
  <si>
    <t>Marveland Crescent (Regency)</t>
  </si>
  <si>
    <t>1429</t>
  </si>
  <si>
    <t>UPS</t>
  </si>
  <si>
    <t>Morris County Housing Authority</t>
  </si>
  <si>
    <t>1439</t>
  </si>
  <si>
    <t>Centennial Court</t>
  </si>
  <si>
    <t>Avalon Bay</t>
  </si>
  <si>
    <t>1507</t>
  </si>
  <si>
    <t>1509</t>
  </si>
  <si>
    <t>Harvey Cedars Bible Conference</t>
  </si>
  <si>
    <t>Sisters of Charity of St. Elizabeth</t>
  </si>
  <si>
    <t>1511</t>
  </si>
  <si>
    <t>1512</t>
  </si>
  <si>
    <t>Heritage Villiage @Seabreeze</t>
  </si>
  <si>
    <t>Lacey Family@Cornerstone</t>
  </si>
  <si>
    <t>Lacey2@Cornerstone</t>
  </si>
  <si>
    <t>1514</t>
  </si>
  <si>
    <t>Erez Holdings, LLC</t>
  </si>
  <si>
    <t>1516</t>
  </si>
  <si>
    <t>Royal Timbers</t>
  </si>
  <si>
    <t>1518</t>
  </si>
  <si>
    <t>BECKERVILLE B79L31X</t>
  </si>
  <si>
    <t>ARC B99.112L8</t>
  </si>
  <si>
    <t>SERV B41.1L22.01</t>
  </si>
  <si>
    <t>SERV B99.86L8</t>
  </si>
  <si>
    <t>1520</t>
  </si>
  <si>
    <t>Coastal Redevelopment</t>
  </si>
  <si>
    <t>Willows</t>
  </si>
  <si>
    <t>1530</t>
  </si>
  <si>
    <t>Costco</t>
  </si>
  <si>
    <t>Best Buy, Petsmart &amp; Dick's</t>
  </si>
  <si>
    <t>Stafford Preserve</t>
  </si>
  <si>
    <t>Ulta Beauty</t>
  </si>
  <si>
    <t>AT&amp;T</t>
  </si>
  <si>
    <t>Stafford Family Apartments</t>
  </si>
  <si>
    <t>Olive Garden</t>
  </si>
  <si>
    <t>Presbyterian Homes</t>
  </si>
  <si>
    <t>Five Below</t>
  </si>
  <si>
    <t>1533</t>
  </si>
  <si>
    <t>WHISPERING HILLS</t>
  </si>
  <si>
    <t>LAUREL OAKS II</t>
  </si>
  <si>
    <t>LAUREL OAKS 1</t>
  </si>
  <si>
    <t>PATRIOT COVE</t>
  </si>
  <si>
    <t>BARNEGAT SENIOR APT</t>
  </si>
  <si>
    <t>1601</t>
  </si>
  <si>
    <t>1602</t>
  </si>
  <si>
    <t>1607</t>
  </si>
  <si>
    <t>St. Mary's Reise Corp</t>
  </si>
  <si>
    <t>Chestnut House Phase I</t>
  </si>
  <si>
    <t>Jack Parker/Senior Blvd</t>
  </si>
  <si>
    <t>YMCA River Road</t>
  </si>
  <si>
    <t>Garden Howe</t>
  </si>
  <si>
    <t>Highview Terrace</t>
  </si>
  <si>
    <t>Concord Estate Passaic, LLC-Brook Ave</t>
  </si>
  <si>
    <t>Trinity Partners, LLC-663 Main</t>
  </si>
  <si>
    <t>585 Main</t>
  </si>
  <si>
    <t>Contempo</t>
  </si>
  <si>
    <t>1613</t>
  </si>
  <si>
    <t>1706</t>
  </si>
  <si>
    <t>1707</t>
  </si>
  <si>
    <t>Penn Village Apartments</t>
  </si>
  <si>
    <t>Penns Grove Gardens</t>
  </si>
  <si>
    <t>Penns Grove Housing Authority</t>
  </si>
  <si>
    <t>PennS Grove Housing Authority (Silver Run Apartmwents)</t>
  </si>
  <si>
    <t>1708</t>
  </si>
  <si>
    <t>Kent Street</t>
  </si>
  <si>
    <t>Penn Towers</t>
  </si>
  <si>
    <t>Super 8 Motel</t>
  </si>
  <si>
    <t>1712</t>
  </si>
  <si>
    <t>Harvest Point Block 106 Lot 3</t>
  </si>
  <si>
    <t>Senior Village Block 57 Lot 15</t>
  </si>
  <si>
    <t>1713</t>
  </si>
  <si>
    <t>1715</t>
  </si>
  <si>
    <t>1801</t>
  </si>
  <si>
    <t>1802</t>
  </si>
  <si>
    <t>Bernards Township</t>
  </si>
  <si>
    <t>Ridge Oak 1 B1609/L22.01</t>
  </si>
  <si>
    <t>Ridge Oak 2 B1611/L32</t>
  </si>
  <si>
    <t>Ridge Oak 3 B1609/L22.02 &amp; 22.03</t>
  </si>
  <si>
    <t>1803</t>
  </si>
  <si>
    <t>1804</t>
  </si>
  <si>
    <t>Queens Gate</t>
  </si>
  <si>
    <t>Meridia</t>
  </si>
  <si>
    <t>1808</t>
  </si>
  <si>
    <t>Berry St. Urban Renewal</t>
  </si>
  <si>
    <t>Franklin Blvd. Comm Urban Renewal</t>
  </si>
  <si>
    <t>Vorhees Station</t>
  </si>
  <si>
    <t>Parkside Family Housing</t>
  </si>
  <si>
    <t>Parkside Senior Housing</t>
  </si>
  <si>
    <t>Presbyterian/Springpoint Sr. Home at Franklin</t>
  </si>
  <si>
    <t>Genesis FBCCDC Somerset Senior: Franklin Blvd.</t>
  </si>
  <si>
    <t>Everas Community Services</t>
  </si>
  <si>
    <t>Enable, Inc</t>
  </si>
  <si>
    <t>1810</t>
  </si>
  <si>
    <t>Darby Development LLC</t>
  </si>
  <si>
    <t>1815</t>
  </si>
  <si>
    <t>1818</t>
  </si>
  <si>
    <t>1819</t>
  </si>
  <si>
    <t>Canal Crossing</t>
  </si>
  <si>
    <t>Riverbrook Walk</t>
  </si>
  <si>
    <t>WARREN CROSSING</t>
  </si>
  <si>
    <t>1905</t>
  </si>
  <si>
    <t>1915</t>
  </si>
  <si>
    <t>Bristol Glen</t>
  </si>
  <si>
    <t>Newton Housing Auth -Liberty Tower</t>
  </si>
  <si>
    <t>Project Self Sufficiency</t>
  </si>
  <si>
    <t>Brookside Terrace</t>
  </si>
  <si>
    <t>1918</t>
  </si>
  <si>
    <t>Affordable Housing, Inc</t>
  </si>
  <si>
    <t>The Juliet, LLC</t>
  </si>
  <si>
    <t>The Romeo LLC</t>
  </si>
  <si>
    <t>2004</t>
  </si>
  <si>
    <t>107 First St Realty URC</t>
  </si>
  <si>
    <t>205 First St. UR, LP</t>
  </si>
  <si>
    <t>349 First St. URC</t>
  </si>
  <si>
    <t>620 First Ave. UR, LP</t>
  </si>
  <si>
    <t>Bond St. Comm. Court UR</t>
  </si>
  <si>
    <t>Burnett Investors UR Inc.</t>
  </si>
  <si>
    <t>Danic Two Urban Renewal LLC</t>
  </si>
  <si>
    <t>Elizabeth Senior Housing LP</t>
  </si>
  <si>
    <t>Elizabethport Hope VI URA, LP</t>
  </si>
  <si>
    <t>Ikea Center Urban Renewal Inc.</t>
  </si>
  <si>
    <t>Ikea Development UR LP</t>
  </si>
  <si>
    <t>Immaculate Concept. Sr. Res. Inc.</t>
  </si>
  <si>
    <t>Madison Apartments UR, LP</t>
  </si>
  <si>
    <t>Magnolia Avenue, LLC</t>
  </si>
  <si>
    <t>Marina Village Urban Renewal, LP</t>
  </si>
  <si>
    <t>Millenium Urban Renewal, LLC</t>
  </si>
  <si>
    <t>MMH II, LLC</t>
  </si>
  <si>
    <t>Newark &amp; North URA</t>
  </si>
  <si>
    <t>Penn Ave. Urban Renewal, LLC</t>
  </si>
  <si>
    <t>Pine Street URA, LLC</t>
  </si>
  <si>
    <t>Triple M Investments Co., LLC</t>
  </si>
  <si>
    <t>Water's Edge Apartments, LLC</t>
  </si>
  <si>
    <t>Westport Homes URC</t>
  </si>
  <si>
    <t>Winfield Scott Tower URA</t>
  </si>
  <si>
    <t>YMCA Sierra Gardens UR, LP</t>
  </si>
  <si>
    <t>Elberon Elizabeth UR, LLC</t>
  </si>
  <si>
    <t>Oaks at Westminister UR, LLC</t>
  </si>
  <si>
    <t>Vestal-Condigel Eliz. UR, LLC</t>
  </si>
  <si>
    <t>ERG Elizabeth UR, LLC</t>
  </si>
  <si>
    <t>FRG Elizabeth UR, LLC</t>
  </si>
  <si>
    <t>PAC UR North Avenue I, LLC</t>
  </si>
  <si>
    <t>Westminister Heights UR, LLC</t>
  </si>
  <si>
    <t>2005</t>
  </si>
  <si>
    <t>Fanwood Crossing I</t>
  </si>
  <si>
    <t>Fanwood Crossing II</t>
  </si>
  <si>
    <t>Fanwood Crossing III</t>
  </si>
  <si>
    <t>2006</t>
  </si>
  <si>
    <t>Village at Garwood Urban Renewal</t>
  </si>
  <si>
    <t>2007</t>
  </si>
  <si>
    <t>Gargiulo Urban renewal</t>
  </si>
  <si>
    <t>North Braod Auto</t>
  </si>
  <si>
    <t>North Broad Phase II</t>
  </si>
  <si>
    <t>2009</t>
  </si>
  <si>
    <t>Morningstar Urban Renewal</t>
  </si>
  <si>
    <t>Linden Senior Housing</t>
  </si>
  <si>
    <t>Meridia Lifestyles Urban Renewal</t>
  </si>
  <si>
    <t>Linden Urban Renewal (Polyproplene)</t>
  </si>
  <si>
    <t>Morris Linden Airport Urban Renewal</t>
  </si>
  <si>
    <t>Apartments at St. Elizabeths</t>
  </si>
  <si>
    <t>JTGTowers</t>
  </si>
  <si>
    <t>2012</t>
  </si>
  <si>
    <t>Plainfield Sr. Citizen Housing</t>
  </si>
  <si>
    <t>Cedarbrook Apartments</t>
  </si>
  <si>
    <t>Liberty Village Apartments</t>
  </si>
  <si>
    <t>United Plainfield Housing Corp.</t>
  </si>
  <si>
    <t>Leland Gardens</t>
  </si>
  <si>
    <t>Covenant Housing Corp.</t>
  </si>
  <si>
    <t>Horizons @ Plainfield</t>
  </si>
  <si>
    <t>Park Madison</t>
  </si>
  <si>
    <t>Park Madison Retail</t>
  </si>
  <si>
    <t>2013</t>
  </si>
  <si>
    <t>Lower Main Street</t>
  </si>
  <si>
    <t>Landmark</t>
  </si>
  <si>
    <t>River Place - RPA</t>
  </si>
  <si>
    <t>Rosegate</t>
  </si>
  <si>
    <t xml:space="preserve">Senior Citizen Housing </t>
  </si>
  <si>
    <t>Metro</t>
  </si>
  <si>
    <t>Meridia Waters Edge</t>
  </si>
  <si>
    <t>Myers Senior Residence</t>
  </si>
  <si>
    <t>Merida Lafeyette</t>
  </si>
  <si>
    <t>2016</t>
  </si>
  <si>
    <t>Heather Glen</t>
  </si>
  <si>
    <t>TKV Union Station</t>
  </si>
  <si>
    <t>Center for Humanistic Change</t>
  </si>
  <si>
    <t>2108</t>
  </si>
  <si>
    <t>Hackettstown Senior Urban Renewal</t>
  </si>
  <si>
    <t>ARC of Warren County</t>
  </si>
  <si>
    <t>Skylands Center for Autism</t>
  </si>
  <si>
    <t>2112</t>
  </si>
  <si>
    <t>Liberty House</t>
  </si>
  <si>
    <t>2115</t>
  </si>
  <si>
    <t>Clymer Village</t>
  </si>
  <si>
    <t>2119</t>
  </si>
  <si>
    <t>Philipmain</t>
  </si>
  <si>
    <t>0237</t>
  </si>
  <si>
    <t>0261</t>
  </si>
  <si>
    <t>0329</t>
  </si>
  <si>
    <t>0423</t>
  </si>
  <si>
    <t>1204</t>
  </si>
  <si>
    <t>1417</t>
  </si>
  <si>
    <t>1435</t>
  </si>
  <si>
    <t>1616</t>
  </si>
  <si>
    <t>1820</t>
  </si>
  <si>
    <t>2014</t>
  </si>
  <si>
    <t>2019</t>
  </si>
  <si>
    <t>2106</t>
  </si>
  <si>
    <t>Atlantic City</t>
  </si>
  <si>
    <t>Galloway Township</t>
  </si>
  <si>
    <t>Margate City</t>
  </si>
  <si>
    <t>Pleasantville City</t>
  </si>
  <si>
    <t>Somers Point City</t>
  </si>
  <si>
    <t>Allendale Borough</t>
  </si>
  <si>
    <t>Alpine Borough</t>
  </si>
  <si>
    <t>Bergenfield Borough</t>
  </si>
  <si>
    <t>Cliffside Park Borough</t>
  </si>
  <si>
    <t>Closter Borough</t>
  </si>
  <si>
    <t>Cresskill Borough</t>
  </si>
  <si>
    <t>Demarest Borough</t>
  </si>
  <si>
    <t>Dumont Borough</t>
  </si>
  <si>
    <t>East Rutherford Borough</t>
  </si>
  <si>
    <t>Edgewater Borough</t>
  </si>
  <si>
    <t>Emerson Borough</t>
  </si>
  <si>
    <t>Englewood City</t>
  </si>
  <si>
    <t>Fort Lee Borough</t>
  </si>
  <si>
    <t>Garfield City</t>
  </si>
  <si>
    <t>Hackensack City</t>
  </si>
  <si>
    <t>Haworth Borough</t>
  </si>
  <si>
    <t>Hillsdale Borough</t>
  </si>
  <si>
    <t>Leonia Borough</t>
  </si>
  <si>
    <t>Lyndhurst Township</t>
  </si>
  <si>
    <t>Midland Park Borough</t>
  </si>
  <si>
    <t>Moonachie Borough</t>
  </si>
  <si>
    <t>Park Ridge Borough</t>
  </si>
  <si>
    <t>Ramsey Borough</t>
  </si>
  <si>
    <t>River Vale Township</t>
  </si>
  <si>
    <t>Rockleigh Borough</t>
  </si>
  <si>
    <t>Rutherford Borough</t>
  </si>
  <si>
    <t>Teaneck Township</t>
  </si>
  <si>
    <t>Tenafly Borough</t>
  </si>
  <si>
    <t>Westwood Borough</t>
  </si>
  <si>
    <t>Woodcliff Lake Borough</t>
  </si>
  <si>
    <t>Wood-Ridge Borough</t>
  </si>
  <si>
    <t>Beverly City</t>
  </si>
  <si>
    <t>Bordentown City</t>
  </si>
  <si>
    <t>Bordentown Township</t>
  </si>
  <si>
    <t>Burlington City</t>
  </si>
  <si>
    <t>Cinnaminson Township</t>
  </si>
  <si>
    <t>Delanco Township</t>
  </si>
  <si>
    <t>Eastampton Township</t>
  </si>
  <si>
    <t>Edgewater Park Township</t>
  </si>
  <si>
    <t>Evesham Township</t>
  </si>
  <si>
    <t>Hainesport Township</t>
  </si>
  <si>
    <t>Lumberton Township</t>
  </si>
  <si>
    <t>Medford Township</t>
  </si>
  <si>
    <t>Mount Holly Township</t>
  </si>
  <si>
    <t>Mount Laurel Township</t>
  </si>
  <si>
    <t>Pemberton Township</t>
  </si>
  <si>
    <t>Westampton Township</t>
  </si>
  <si>
    <t>Willingboro Township</t>
  </si>
  <si>
    <t>Wrightstown Borough</t>
  </si>
  <si>
    <t>Barrington Borough</t>
  </si>
  <si>
    <t>Bellmawr Borough</t>
  </si>
  <si>
    <t>Berlin Borough</t>
  </si>
  <si>
    <t>Camden City</t>
  </si>
  <si>
    <t>Cherry Hill Township</t>
  </si>
  <si>
    <t>Chesilhurst Borough</t>
  </si>
  <si>
    <t>Collingswood Borough</t>
  </si>
  <si>
    <t>Gloucester City City</t>
  </si>
  <si>
    <t>Gloucester Township</t>
  </si>
  <si>
    <t>Haddon Heights Borough</t>
  </si>
  <si>
    <t>Lindenwold Borough</t>
  </si>
  <si>
    <t>Magnolia Borough</t>
  </si>
  <si>
    <t>Merchantville Borough</t>
  </si>
  <si>
    <t>Mount Ephraim Borough</t>
  </si>
  <si>
    <t>Pennsauken Township</t>
  </si>
  <si>
    <t>Pine Hill Borough</t>
  </si>
  <si>
    <t>Runnemede Borough</t>
  </si>
  <si>
    <t>Somerdale Borough</t>
  </si>
  <si>
    <t>Voorhees Township</t>
  </si>
  <si>
    <t>Winslow Township</t>
  </si>
  <si>
    <t>Lower Township</t>
  </si>
  <si>
    <t>Bridgeton City</t>
  </si>
  <si>
    <t>Commercial Township</t>
  </si>
  <si>
    <t>Hopewell Township</t>
  </si>
  <si>
    <t>Millville City</t>
  </si>
  <si>
    <t>Upper Deerfield Township</t>
  </si>
  <si>
    <t>Vineland City</t>
  </si>
  <si>
    <t>Bloomfield Township</t>
  </si>
  <si>
    <t>Caldwell Township</t>
  </si>
  <si>
    <t>East Orange City</t>
  </si>
  <si>
    <t>Livingston Township</t>
  </si>
  <si>
    <t>Nutley Township</t>
  </si>
  <si>
    <t>South Orange Village</t>
  </si>
  <si>
    <t>Verona Township</t>
  </si>
  <si>
    <t>West Orange Township</t>
  </si>
  <si>
    <t>Clayton Borough</t>
  </si>
  <si>
    <t>Deptford Township</t>
  </si>
  <si>
    <t>East Greenwich Township</t>
  </si>
  <si>
    <t>Glassboro Borough</t>
  </si>
  <si>
    <t>Harrison Township</t>
  </si>
  <si>
    <t>Mantua Township</t>
  </si>
  <si>
    <t>Washington Township</t>
  </si>
  <si>
    <t>West Deptford Township</t>
  </si>
  <si>
    <t>Woodbury City</t>
  </si>
  <si>
    <t>Woolwich Township</t>
  </si>
  <si>
    <t>Bayonne City</t>
  </si>
  <si>
    <t>Harrison Town</t>
  </si>
  <si>
    <t>Hoboken City</t>
  </si>
  <si>
    <t>North Bergen Township</t>
  </si>
  <si>
    <t>Secaucus Town</t>
  </si>
  <si>
    <t>Weehawken Township</t>
  </si>
  <si>
    <t>West New York Town</t>
  </si>
  <si>
    <t>Flemington Borough</t>
  </si>
  <si>
    <t>Lambertville City</t>
  </si>
  <si>
    <t>East Windsor Township</t>
  </si>
  <si>
    <t>Ewing Township</t>
  </si>
  <si>
    <t>Hamilton Township</t>
  </si>
  <si>
    <t>Lawrence Township</t>
  </si>
  <si>
    <t>Robbinsville Township</t>
  </si>
  <si>
    <t>West Windsor Township</t>
  </si>
  <si>
    <t>Carteret Borough</t>
  </si>
  <si>
    <t>East Brunswick Township</t>
  </si>
  <si>
    <t>Edison Township</t>
  </si>
  <si>
    <t>Helmetta Borough</t>
  </si>
  <si>
    <t>Highland Park Borough</t>
  </si>
  <si>
    <t>Jamesburg Borough</t>
  </si>
  <si>
    <t>Old Bridge Township</t>
  </si>
  <si>
    <t>Metuchen Borough</t>
  </si>
  <si>
    <t>Middlesex Borough</t>
  </si>
  <si>
    <t>Milltown Borough</t>
  </si>
  <si>
    <t>New Brunswick City</t>
  </si>
  <si>
    <t>Perth Amboy City</t>
  </si>
  <si>
    <t>Piscataway Township</t>
  </si>
  <si>
    <t>Plainsboro Township</t>
  </si>
  <si>
    <t>Sayreville Borough</t>
  </si>
  <si>
    <t>South Amboy City</t>
  </si>
  <si>
    <t>South Brunswick Township</t>
  </si>
  <si>
    <t>South Plainfield Borough</t>
  </si>
  <si>
    <t>South River Borough</t>
  </si>
  <si>
    <t>Spotswood Borough</t>
  </si>
  <si>
    <t>Asbury Park City</t>
  </si>
  <si>
    <t>Atlantic Highlands Borough</t>
  </si>
  <si>
    <t>Belmar Borough</t>
  </si>
  <si>
    <t>Eatontown Borough</t>
  </si>
  <si>
    <t>Freehold Borough</t>
  </si>
  <si>
    <t>Freehold Township</t>
  </si>
  <si>
    <t>Highlands Borough</t>
  </si>
  <si>
    <t>Holmdel Township</t>
  </si>
  <si>
    <t>Howell Township</t>
  </si>
  <si>
    <t>Keansburg Borough</t>
  </si>
  <si>
    <t>Keyport Borough</t>
  </si>
  <si>
    <t>Long Branch City</t>
  </si>
  <si>
    <t>Manalapan Township</t>
  </si>
  <si>
    <t>Marlboro Township</t>
  </si>
  <si>
    <t>Matawan Borough</t>
  </si>
  <si>
    <t>Aberdeen Township</t>
  </si>
  <si>
    <t>Middletown Township</t>
  </si>
  <si>
    <t>Neptune Township</t>
  </si>
  <si>
    <t>Tinton Falls Borough</t>
  </si>
  <si>
    <t>Ocean Township</t>
  </si>
  <si>
    <t>Oceanport Borough</t>
  </si>
  <si>
    <t>Hazlet Township</t>
  </si>
  <si>
    <t>Red Bank Borough</t>
  </si>
  <si>
    <t>Shrewsbury Borough</t>
  </si>
  <si>
    <t>Wall Township</t>
  </si>
  <si>
    <t>Boonton Township</t>
  </si>
  <si>
    <t>Butler Borough</t>
  </si>
  <si>
    <t>Chester Borough</t>
  </si>
  <si>
    <t>Denville Township</t>
  </si>
  <si>
    <t>Dover Town</t>
  </si>
  <si>
    <t>Hanover Township</t>
  </si>
  <si>
    <t>Jefferson Township</t>
  </si>
  <si>
    <t>Madison Borough</t>
  </si>
  <si>
    <t>Morris Township</t>
  </si>
  <si>
    <t>Morristown Town</t>
  </si>
  <si>
    <t>Mount Olive Township</t>
  </si>
  <si>
    <t>Parsippany-Troy Hills Township</t>
  </si>
  <si>
    <t>Rockaway Township</t>
  </si>
  <si>
    <t>Wharton Borough</t>
  </si>
  <si>
    <t>Toms River Township</t>
  </si>
  <si>
    <t>Harvey Cedars Borough</t>
  </si>
  <si>
    <t>Jackson Township</t>
  </si>
  <si>
    <t>Lacey Township</t>
  </si>
  <si>
    <t>Lakewood Township</t>
  </si>
  <si>
    <t>Little Egg Harbor Township</t>
  </si>
  <si>
    <t>Manchester Township</t>
  </si>
  <si>
    <t>Stafford Township</t>
  </si>
  <si>
    <t>Barnegat Township</t>
  </si>
  <si>
    <t>Bloomingdale Borough</t>
  </si>
  <si>
    <t>Clifton City</t>
  </si>
  <si>
    <t>Passaic City</t>
  </si>
  <si>
    <t>Wanaque Borough</t>
  </si>
  <si>
    <t>Woodland Park Borough</t>
  </si>
  <si>
    <t>Oldmans Township</t>
  </si>
  <si>
    <t>Penns Grove Borough</t>
  </si>
  <si>
    <t>Pennsville Township</t>
  </si>
  <si>
    <t>Salem City</t>
  </si>
  <si>
    <t>Carneys Point Township</t>
  </si>
  <si>
    <t>Woodstown Borough</t>
  </si>
  <si>
    <t>Bedminster Township</t>
  </si>
  <si>
    <t>Bound Brook Borough</t>
  </si>
  <si>
    <t>Franklin Township</t>
  </si>
  <si>
    <t>Hillsborough Township</t>
  </si>
  <si>
    <t>Peapack-Gladstone Borough</t>
  </si>
  <si>
    <t>Somerville Borough</t>
  </si>
  <si>
    <t>South Bound Brook Borough</t>
  </si>
  <si>
    <t>Warren Township</t>
  </si>
  <si>
    <t>Frankford Township</t>
  </si>
  <si>
    <t>Newton Town</t>
  </si>
  <si>
    <t>Sparta Township</t>
  </si>
  <si>
    <t>Elizabeth City</t>
  </si>
  <si>
    <t>Fanwood Borough</t>
  </si>
  <si>
    <t>Garwood Borough</t>
  </si>
  <si>
    <t>Hillside Township</t>
  </si>
  <si>
    <t>Linden City</t>
  </si>
  <si>
    <t>Plainfield City</t>
  </si>
  <si>
    <t>Rahway City</t>
  </si>
  <si>
    <t>Roselle Borough</t>
  </si>
  <si>
    <t>Scotch Plains Township</t>
  </si>
  <si>
    <t>Union Township</t>
  </si>
  <si>
    <t>Frelinghuysen Township</t>
  </si>
  <si>
    <t>Hackettstown Town</t>
  </si>
  <si>
    <t>Independence Township</t>
  </si>
  <si>
    <t>Lopatcong Township</t>
  </si>
  <si>
    <t>Phillipsburg Town</t>
  </si>
  <si>
    <t>0101</t>
  </si>
  <si>
    <t>Atlantic</t>
  </si>
  <si>
    <t>0103</t>
  </si>
  <si>
    <t>0104</t>
  </si>
  <si>
    <t>0105</t>
  </si>
  <si>
    <t>0106</t>
  </si>
  <si>
    <t>0109</t>
  </si>
  <si>
    <t>0110</t>
  </si>
  <si>
    <t>0112</t>
  </si>
  <si>
    <t>0114</t>
  </si>
  <si>
    <t>0115</t>
  </si>
  <si>
    <t>0117</t>
  </si>
  <si>
    <t>0118</t>
  </si>
  <si>
    <t>0120</t>
  </si>
  <si>
    <t>0122</t>
  </si>
  <si>
    <t>0123</t>
  </si>
  <si>
    <t>Bergen</t>
  </si>
  <si>
    <t>0204</t>
  </si>
  <si>
    <t>0205</t>
  </si>
  <si>
    <t>0211</t>
  </si>
  <si>
    <t>0216</t>
  </si>
  <si>
    <t>0217</t>
  </si>
  <si>
    <t>0218</t>
  </si>
  <si>
    <t>0220</t>
  </si>
  <si>
    <t>0222</t>
  </si>
  <si>
    <t>0224</t>
  </si>
  <si>
    <t>0225</t>
  </si>
  <si>
    <t>0228</t>
  </si>
  <si>
    <t>0230</t>
  </si>
  <si>
    <t>0231</t>
  </si>
  <si>
    <t>0233</t>
  </si>
  <si>
    <t>0234</t>
  </si>
  <si>
    <t>0236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</si>
  <si>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</si>
  <si>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</si>
  <si>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</si>
  <si>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</si>
  <si>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</si>
  <si>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</si>
  <si>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</si>
  <si>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</si>
  <si>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</si>
  <si>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0249</t>
  </si>
  <si>
    <t>0250</t>
  </si>
  <si>
    <t>0251</t>
  </si>
  <si>
    <t>0252</t>
  </si>
  <si>
    <t>0254</t>
  </si>
  <si>
    <t>0257</t>
  </si>
  <si>
    <t>0258</t>
  </si>
  <si>
    <t>0259</t>
  </si>
  <si>
    <t>0262</t>
  </si>
  <si>
    <t>0263</t>
  </si>
  <si>
    <t>0264</t>
  </si>
  <si>
    <t>0265</t>
  </si>
  <si>
    <t>0266</t>
  </si>
  <si>
    <t>0270</t>
  </si>
  <si>
    <t>0301</t>
  </si>
  <si>
    <t>Burlington</t>
  </si>
  <si>
    <t>0307</t>
  </si>
  <si>
    <t>0310</t>
  </si>
  <si>
    <t>0314</t>
  </si>
  <si>
    <t>0318</t>
  </si>
  <si>
    <t>0321</t>
  </si>
  <si>
    <t>0322</t>
  </si>
  <si>
    <t>0325</t>
  </si>
  <si>
    <t>0326</t>
  </si>
  <si>
    <t>0327</t>
  </si>
  <si>
    <t>0328</t>
  </si>
  <si>
    <t>0330</t>
  </si>
  <si>
    <t>0331</t>
  </si>
  <si>
    <t>0332</t>
  </si>
  <si>
    <t>0333</t>
  </si>
  <si>
    <t>0334</t>
  </si>
  <si>
    <t>0335</t>
  </si>
  <si>
    <t>0336</t>
  </si>
  <si>
    <t>0339</t>
  </si>
  <si>
    <t>0401</t>
  </si>
  <si>
    <t>Camden</t>
  </si>
  <si>
    <t>0402</t>
  </si>
  <si>
    <t>0407</t>
  </si>
  <si>
    <t>0411</t>
  </si>
  <si>
    <t>0413</t>
  </si>
  <si>
    <t>0416</t>
  </si>
  <si>
    <t>0417</t>
  </si>
  <si>
    <t>0419</t>
  </si>
  <si>
    <t>0420</t>
  </si>
  <si>
    <t>0421</t>
  </si>
  <si>
    <t>0426</t>
  </si>
  <si>
    <t>0429</t>
  </si>
  <si>
    <t>0432</t>
  </si>
  <si>
    <t>0433</t>
  </si>
  <si>
    <t>0435</t>
  </si>
  <si>
    <t>0437</t>
  </si>
  <si>
    <t>0501</t>
  </si>
  <si>
    <t>Cape May</t>
  </si>
  <si>
    <t>0502</t>
  </si>
  <si>
    <t>0503</t>
  </si>
  <si>
    <t>0504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</si>
  <si>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</si>
  <si>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</si>
  <si>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</si>
  <si>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</si>
  <si>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</si>
  <si>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</si>
  <si>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</si>
  <si>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</si>
  <si>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</si>
  <si>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</si>
  <si>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Cumberland</t>
  </si>
  <si>
    <t>0603</t>
  </si>
  <si>
    <t>0604</t>
  </si>
  <si>
    <t>0605</t>
  </si>
  <si>
    <t>0606</t>
  </si>
  <si>
    <t>0608</t>
  </si>
  <si>
    <t>0609</t>
  </si>
  <si>
    <t>0611</t>
  </si>
  <si>
    <t>0612</t>
  </si>
  <si>
    <t>0701</t>
  </si>
  <si>
    <t>Essex</t>
  </si>
  <si>
    <t>0704</t>
  </si>
  <si>
    <t>0706</t>
  </si>
  <si>
    <t>0707</t>
  </si>
  <si>
    <t>0708</t>
  </si>
  <si>
    <t>0709</t>
  </si>
  <si>
    <t>0711</t>
  </si>
  <si>
    <t>0712</t>
  </si>
  <si>
    <t>0713</t>
  </si>
  <si>
    <t>0714</t>
  </si>
  <si>
    <t>0715</t>
  </si>
  <si>
    <t>0717</t>
  </si>
  <si>
    <t>0718</t>
  </si>
  <si>
    <t>0721</t>
  </si>
  <si>
    <t>Gloucester</t>
  </si>
  <si>
    <t>0804</t>
  </si>
  <si>
    <t>0805</t>
  </si>
  <si>
    <t>0807</t>
  </si>
  <si>
    <t>0809</t>
  </si>
  <si>
    <t>0812</t>
  </si>
  <si>
    <t>0813</t>
  </si>
  <si>
    <t>0814</t>
  </si>
  <si>
    <t>0815</t>
  </si>
  <si>
    <t>0816</t>
  </si>
  <si>
    <t>0817</t>
  </si>
  <si>
    <t>0819</t>
  </si>
  <si>
    <t>0821</t>
  </si>
  <si>
    <t>0823</t>
  </si>
  <si>
    <t>Hudson</t>
  </si>
  <si>
    <t>0902</t>
  </si>
  <si>
    <t>0903</t>
  </si>
  <si>
    <t>0907</t>
  </si>
  <si>
    <t>0910</t>
  </si>
  <si>
    <t>1001</t>
  </si>
  <si>
    <t>Hunterdon</t>
  </si>
  <si>
    <t>1002</t>
  </si>
  <si>
    <t>1003</t>
  </si>
  <si>
    <t>1004</t>
  </si>
  <si>
    <t>1005</t>
  </si>
  <si>
    <t>1006</t>
  </si>
  <si>
    <t>1007</t>
  </si>
  <si>
    <t>1008</t>
  </si>
  <si>
    <t>1010</t>
  </si>
  <si>
    <t>1011</t>
  </si>
  <si>
    <t>1012</t>
  </si>
  <si>
    <t>1013</t>
  </si>
  <si>
    <t>1014</t>
  </si>
  <si>
    <t>1015</t>
  </si>
  <si>
    <t>1016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</si>
  <si>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</si>
  <si>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</si>
  <si>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</si>
  <si>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</si>
  <si>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</si>
  <si>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</si>
  <si>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</si>
  <si>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</si>
  <si>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</si>
  <si>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Mercer</t>
  </si>
  <si>
    <t>1104</t>
  </si>
  <si>
    <t>1105</t>
  </si>
  <si>
    <t>1108</t>
  </si>
  <si>
    <t>1111</t>
  </si>
  <si>
    <t>Middlesex</t>
  </si>
  <si>
    <t>1202</t>
  </si>
  <si>
    <t>1203</t>
  </si>
  <si>
    <t>1213</t>
  </si>
  <si>
    <t>1215</t>
  </si>
  <si>
    <t>1225</t>
  </si>
  <si>
    <t>1301</t>
  </si>
  <si>
    <t>Monmouth</t>
  </si>
  <si>
    <t>1302</t>
  </si>
  <si>
    <t>1305</t>
  </si>
  <si>
    <t>1307</t>
  </si>
  <si>
    <t>1308</t>
  </si>
  <si>
    <t>1309</t>
  </si>
  <si>
    <t>1310</t>
  </si>
  <si>
    <t>1312</t>
  </si>
  <si>
    <t>1313</t>
  </si>
  <si>
    <t>1314</t>
  </si>
  <si>
    <t>1320</t>
  </si>
  <si>
    <t>1323</t>
  </si>
  <si>
    <t>1324</t>
  </si>
  <si>
    <t>1327</t>
  </si>
  <si>
    <t>1332</t>
  </si>
  <si>
    <t>1333</t>
  </si>
  <si>
    <t>1335</t>
  </si>
  <si>
    <t>1341</t>
  </si>
  <si>
    <t>1342</t>
  </si>
  <si>
    <t>1343</t>
  </si>
  <si>
    <t>1344</t>
  </si>
  <si>
    <t>1346</t>
  </si>
  <si>
    <t>1347</t>
  </si>
  <si>
    <t>1348</t>
  </si>
  <si>
    <t>1349</t>
  </si>
  <si>
    <t>1350</t>
  </si>
  <si>
    <t>1351</t>
  </si>
  <si>
    <t>1353</t>
  </si>
  <si>
    <t>1401</t>
  </si>
  <si>
    <t>Morris</t>
  </si>
  <si>
    <t>1404</t>
  </si>
  <si>
    <t>1405</t>
  </si>
  <si>
    <t>1407</t>
  </si>
  <si>
    <t>1410</t>
  </si>
  <si>
    <t>1411</t>
  </si>
  <si>
    <t>1413</t>
  </si>
  <si>
    <t>1415</t>
  </si>
  <si>
    <t>1416</t>
  </si>
  <si>
    <t>1418</t>
  </si>
  <si>
    <t>1419</t>
  </si>
  <si>
    <t>1420</t>
  </si>
  <si>
    <t>1421</t>
  </si>
  <si>
    <t>1423</t>
  </si>
  <si>
    <t>1425</t>
  </si>
  <si>
    <t>1426</t>
  </si>
  <si>
    <t>1428</t>
  </si>
  <si>
    <t>1430</t>
  </si>
  <si>
    <t>1431</t>
  </si>
  <si>
    <t>1432</t>
  </si>
  <si>
    <t>1433</t>
  </si>
  <si>
    <t>1434</t>
  </si>
  <si>
    <t>1436</t>
  </si>
  <si>
    <t>1437</t>
  </si>
  <si>
    <t>1438</t>
  </si>
  <si>
    <t>1501</t>
  </si>
  <si>
    <t>Ocean</t>
  </si>
  <si>
    <t>1502</t>
  </si>
  <si>
    <t>1503</t>
  </si>
  <si>
    <t>1504</t>
  </si>
  <si>
    <t>1505</t>
  </si>
  <si>
    <t>1506</t>
  </si>
  <si>
    <t>1508</t>
  </si>
  <si>
    <t>1510</t>
  </si>
  <si>
    <t>1513</t>
  </si>
  <si>
    <t>1515</t>
  </si>
  <si>
    <t>1517</t>
  </si>
  <si>
    <t>1519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</si>
  <si>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</si>
  <si>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</si>
  <si>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</si>
  <si>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</si>
  <si>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</si>
  <si>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</si>
  <si>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</si>
  <si>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</si>
  <si>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</si>
  <si>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1531</t>
  </si>
  <si>
    <t>1532</t>
  </si>
  <si>
    <t>Passaic</t>
  </si>
  <si>
    <t>1603</t>
  </si>
  <si>
    <t>1604</t>
  </si>
  <si>
    <t>1605</t>
  </si>
  <si>
    <t>1606</t>
  </si>
  <si>
    <t>1608</t>
  </si>
  <si>
    <t>1609</t>
  </si>
  <si>
    <t>1610</t>
  </si>
  <si>
    <t>1611</t>
  </si>
  <si>
    <t>1612</t>
  </si>
  <si>
    <t>1614</t>
  </si>
  <si>
    <t>1615</t>
  </si>
  <si>
    <t>1701</t>
  </si>
  <si>
    <t>Salem</t>
  </si>
  <si>
    <t>1702</t>
  </si>
  <si>
    <t>1703</t>
  </si>
  <si>
    <t>1704</t>
  </si>
  <si>
    <t>1705</t>
  </si>
  <si>
    <t>1709</t>
  </si>
  <si>
    <t>1710</t>
  </si>
  <si>
    <t>1711</t>
  </si>
  <si>
    <t>1714</t>
  </si>
  <si>
    <t>1805</t>
  </si>
  <si>
    <t>1806</t>
  </si>
  <si>
    <t>1807</t>
  </si>
  <si>
    <t>1809</t>
  </si>
  <si>
    <t>1811</t>
  </si>
  <si>
    <t>1812</t>
  </si>
  <si>
    <t>1813</t>
  </si>
  <si>
    <t>1814</t>
  </si>
  <si>
    <t>1816</t>
  </si>
  <si>
    <t>1817</t>
  </si>
  <si>
    <t>1821</t>
  </si>
  <si>
    <t>1901</t>
  </si>
  <si>
    <t>Sussex</t>
  </si>
  <si>
    <t>1902</t>
  </si>
  <si>
    <t>1903</t>
  </si>
  <si>
    <t>1904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</si>
  <si>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</si>
  <si>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</si>
  <si>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</si>
  <si>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</si>
  <si>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</si>
  <si>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</si>
  <si>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</si>
  <si>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</si>
  <si>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</si>
  <si>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1916</t>
  </si>
  <si>
    <t>1917</t>
  </si>
  <si>
    <t>1919</t>
  </si>
  <si>
    <t>1920</t>
  </si>
  <si>
    <t>1921</t>
  </si>
  <si>
    <t>1922</t>
  </si>
  <si>
    <t>1923</t>
  </si>
  <si>
    <t>1924</t>
  </si>
  <si>
    <t>2001</t>
  </si>
  <si>
    <t>Union</t>
  </si>
  <si>
    <t>2002</t>
  </si>
  <si>
    <t>2003</t>
  </si>
  <si>
    <t>2008</t>
  </si>
  <si>
    <t>2010</t>
  </si>
  <si>
    <t>2011</t>
  </si>
  <si>
    <t>2015</t>
  </si>
  <si>
    <t>2017</t>
  </si>
  <si>
    <t>2018</t>
  </si>
  <si>
    <t>2020</t>
  </si>
  <si>
    <t>2021</t>
  </si>
  <si>
    <t>2101</t>
  </si>
  <si>
    <t>Warren</t>
  </si>
  <si>
    <t>2102</t>
  </si>
  <si>
    <t>2103</t>
  </si>
  <si>
    <t>2104</t>
  </si>
  <si>
    <t>2105</t>
  </si>
  <si>
    <t>2107</t>
  </si>
  <si>
    <t>2109</t>
  </si>
  <si>
    <t>2110</t>
  </si>
  <si>
    <t>2111</t>
  </si>
  <si>
    <t>2113</t>
  </si>
  <si>
    <t>2114</t>
  </si>
  <si>
    <t>2116</t>
  </si>
  <si>
    <t>2117</t>
  </si>
  <si>
    <t>2120</t>
  </si>
  <si>
    <t>2121</t>
  </si>
  <si>
    <t>2122</t>
  </si>
  <si>
    <t>2123</t>
  </si>
  <si>
    <t>Absecon city</t>
  </si>
  <si>
    <t>Atlantic City city</t>
  </si>
  <si>
    <t>Brigantine city</t>
  </si>
  <si>
    <t>Buena borough</t>
  </si>
  <si>
    <t>Corbin City city</t>
  </si>
  <si>
    <t>Egg Harbor City city</t>
  </si>
  <si>
    <t>Estell Manor city</t>
  </si>
  <si>
    <t>Folsom borough</t>
  </si>
  <si>
    <t>Hammonton town</t>
  </si>
  <si>
    <t>Linwood city</t>
  </si>
  <si>
    <t>Longport borough</t>
  </si>
  <si>
    <t>Margate City city</t>
  </si>
  <si>
    <t>Northfield city</t>
  </si>
  <si>
    <t>Pleasantville city</t>
  </si>
  <si>
    <t>Port Republic city</t>
  </si>
  <si>
    <t>Somers Point city</t>
  </si>
  <si>
    <t>Ventnor City city</t>
  </si>
  <si>
    <t>Buena Vista township</t>
  </si>
  <si>
    <t>Egg Harbor township</t>
  </si>
  <si>
    <t>Galloway township</t>
  </si>
  <si>
    <t>Hamilton township</t>
  </si>
  <si>
    <t>Mullica township</t>
  </si>
  <si>
    <t>Weymouth township</t>
  </si>
  <si>
    <t>Allendale borough</t>
  </si>
  <si>
    <t>Alpine borough</t>
  </si>
  <si>
    <t>Bergenfield borough</t>
  </si>
  <si>
    <t>Bogota borough</t>
  </si>
  <si>
    <t>Carlstadt borough</t>
  </si>
  <si>
    <t>Cliffside Park borough</t>
  </si>
  <si>
    <t>Closter borough</t>
  </si>
  <si>
    <t>Cresskill borough</t>
  </si>
  <si>
    <t>Demarest borough</t>
  </si>
  <si>
    <t>Dumont borough</t>
  </si>
  <si>
    <t>East Rutherford borough</t>
  </si>
  <si>
    <t>Edgewater borough</t>
  </si>
  <si>
    <t>Elmwood Park borough</t>
  </si>
  <si>
    <t>Emerson borough</t>
  </si>
  <si>
    <t>Englewood city</t>
  </si>
  <si>
    <t>Englewood Cliffs borough</t>
  </si>
  <si>
    <t>Fair Lawn borough</t>
  </si>
  <si>
    <t>Fairview borough</t>
  </si>
  <si>
    <t>Fort Lee borough</t>
  </si>
  <si>
    <t>Franklin Lakes borough</t>
  </si>
  <si>
    <t>Garfield city</t>
  </si>
  <si>
    <t>Glen Rock borough</t>
  </si>
  <si>
    <t>Hackensack city</t>
  </si>
  <si>
    <t>Harrington Park borough</t>
  </si>
  <si>
    <t>Hasbrouck Heights borough</t>
  </si>
  <si>
    <t>Haworth borough</t>
  </si>
  <si>
    <t>Hillsdale borough</t>
  </si>
  <si>
    <t>Ho-Ho-Kus borough</t>
  </si>
  <si>
    <t>Leonia borough</t>
  </si>
  <si>
    <t>Little Ferry borough</t>
  </si>
  <si>
    <t>Lodi borough</t>
  </si>
  <si>
    <t>Maywood borough</t>
  </si>
  <si>
    <t>Midland Park borough</t>
  </si>
  <si>
    <t>Montvale borough</t>
  </si>
  <si>
    <t>Moonachie borough</t>
  </si>
  <si>
    <t>New Milford borough</t>
  </si>
  <si>
    <t>North Arlington borough</t>
  </si>
  <si>
    <t>Northvale borough</t>
  </si>
  <si>
    <t>Norwood borough</t>
  </si>
  <si>
    <t>Oakland borough</t>
  </si>
  <si>
    <t>Old Tappan borough</t>
  </si>
  <si>
    <t>Oradell borough</t>
  </si>
  <si>
    <t>Palisades Park borough</t>
  </si>
  <si>
    <t>Paramus borough</t>
  </si>
  <si>
    <t>Park Ridge borough</t>
  </si>
  <si>
    <t>Ramsey borough</t>
  </si>
  <si>
    <t>Ridgefield borough</t>
  </si>
  <si>
    <t>Ridgefield Park village</t>
  </si>
  <si>
    <t>Ridgewood village</t>
  </si>
  <si>
    <t>River Edge borough</t>
  </si>
  <si>
    <t>Rockleigh borough</t>
  </si>
  <si>
    <t>Rutherford borough</t>
  </si>
  <si>
    <t>Saddle River borough</t>
  </si>
  <si>
    <t>Tenafly borough</t>
  </si>
  <si>
    <t>Teterboro borough</t>
  </si>
  <si>
    <t>Upper Saddle River borough</t>
  </si>
  <si>
    <t>Waldwick borough</t>
  </si>
  <si>
    <t>Wallington borough</t>
  </si>
  <si>
    <t>Westwood borough</t>
  </si>
  <si>
    <t>Woodcliff Lake borough</t>
  </si>
  <si>
    <t>Wood-Ridge borough</t>
  </si>
  <si>
    <t>Lyndhurst township</t>
  </si>
  <si>
    <t>Mahwah township</t>
  </si>
  <si>
    <t>River Vale township</t>
  </si>
  <si>
    <t>Rochelle Park township</t>
  </si>
  <si>
    <t>Saddle Brook township</t>
  </si>
  <si>
    <t>South Hackensack township</t>
  </si>
  <si>
    <t>Teaneck township</t>
  </si>
  <si>
    <t>Washington township</t>
  </si>
  <si>
    <t>Wyckoff township</t>
  </si>
  <si>
    <t>Beverly city</t>
  </si>
  <si>
    <t>Bordentown city</t>
  </si>
  <si>
    <t>Burlington city</t>
  </si>
  <si>
    <t>Fieldsboro borough</t>
  </si>
  <si>
    <t>Medford Lakes borough</t>
  </si>
  <si>
    <t>Palmyra borough</t>
  </si>
  <si>
    <t>Pemberton borough</t>
  </si>
  <si>
    <t>Riverton borough</t>
  </si>
  <si>
    <t>Wrightstown borough</t>
  </si>
  <si>
    <t>Bass River township</t>
  </si>
  <si>
    <t>Bordentown township</t>
  </si>
  <si>
    <t>Burlington township</t>
  </si>
  <si>
    <t>Chesterfield township</t>
  </si>
  <si>
    <t>Cinnaminson township</t>
  </si>
  <si>
    <t>Delanco township</t>
  </si>
  <si>
    <t>Delran township</t>
  </si>
  <si>
    <t>Eastampton township</t>
  </si>
  <si>
    <t>Edgewater Park township</t>
  </si>
  <si>
    <t>Evesham township</t>
  </si>
  <si>
    <t>Florence township</t>
  </si>
  <si>
    <t>Hainesport township</t>
  </si>
  <si>
    <t>Lumberton township</t>
  </si>
  <si>
    <t>Mansfield township</t>
  </si>
  <si>
    <t>Maple Shade township</t>
  </si>
  <si>
    <t>Medford township</t>
  </si>
  <si>
    <t>Moorestown township</t>
  </si>
  <si>
    <t>Mount Holly township</t>
  </si>
  <si>
    <t>Mount Laurel township</t>
  </si>
  <si>
    <t>New Hanover township</t>
  </si>
  <si>
    <t>North Hanover township</t>
  </si>
  <si>
    <t>Pemberton township</t>
  </si>
  <si>
    <t>Riverside township</t>
  </si>
  <si>
    <t>Shamong township</t>
  </si>
  <si>
    <t>Southampton township</t>
  </si>
  <si>
    <t>Springfield township</t>
  </si>
  <si>
    <t>Tabernacle township</t>
  </si>
  <si>
    <t>Westampton township</t>
  </si>
  <si>
    <t>Willingboro township</t>
  </si>
  <si>
    <t>Woodland township</t>
  </si>
  <si>
    <t>Audubon borough</t>
  </si>
  <si>
    <t>Audubon Park borough</t>
  </si>
  <si>
    <t>Barrington borough</t>
  </si>
  <si>
    <t>Bellmawr borough</t>
  </si>
  <si>
    <t>Berlin borough</t>
  </si>
  <si>
    <t>Brooklawn borough</t>
  </si>
  <si>
    <t>Camden city</t>
  </si>
  <si>
    <t>Chesilhurst borough</t>
  </si>
  <si>
    <t>Clementon borough</t>
  </si>
  <si>
    <t>Collingswood borough</t>
  </si>
  <si>
    <t>Gibbsboro borough</t>
  </si>
  <si>
    <t>Gloucester City city</t>
  </si>
  <si>
    <t>Haddonfield borough</t>
  </si>
  <si>
    <t>Haddon Heights borough</t>
  </si>
  <si>
    <t>Hi-Nella borough</t>
  </si>
  <si>
    <t>Laurel Springs borough</t>
  </si>
  <si>
    <t>Lawnside borough</t>
  </si>
  <si>
    <t>Lindenwold borough</t>
  </si>
  <si>
    <t>Magnolia borough</t>
  </si>
  <si>
    <t>Merchantville borough</t>
  </si>
  <si>
    <t>Mount Ephraim borough</t>
  </si>
  <si>
    <t>Oaklyn borough</t>
  </si>
  <si>
    <t>Pine Hill borough</t>
  </si>
  <si>
    <t>Pine Valley borough</t>
  </si>
  <si>
    <t>Runnemede borough</t>
  </si>
  <si>
    <t>Somerdale borough</t>
  </si>
  <si>
    <t>Stratford borough</t>
  </si>
  <si>
    <t>Tavistock borough</t>
  </si>
  <si>
    <t>Woodlynne borough</t>
  </si>
  <si>
    <t>Berlin township</t>
  </si>
  <si>
    <t>Cherry Hill township</t>
  </si>
  <si>
    <t>Gloucester township</t>
  </si>
  <si>
    <t>Haddon township</t>
  </si>
  <si>
    <t>Pennsauken township</t>
  </si>
  <si>
    <t>Voorhees township</t>
  </si>
  <si>
    <t>Waterford township</t>
  </si>
  <si>
    <t>Winslow township</t>
  </si>
  <si>
    <t>Avalon borough</t>
  </si>
  <si>
    <t>Cape May city</t>
  </si>
  <si>
    <t>Cape May Point borough</t>
  </si>
  <si>
    <t>North Wildwood city</t>
  </si>
  <si>
    <t>Ocean City city</t>
  </si>
  <si>
    <t>Sea Isle City city</t>
  </si>
  <si>
    <t>Stone Harbor borough</t>
  </si>
  <si>
    <t>West Cape May borough</t>
  </si>
  <si>
    <t>West Wildwood borough</t>
  </si>
  <si>
    <t>Wildwood city</t>
  </si>
  <si>
    <t>Wildwood Crest borough</t>
  </si>
  <si>
    <t>Woodbine borough</t>
  </si>
  <si>
    <t>Dennis township</t>
  </si>
  <si>
    <t>Lower township</t>
  </si>
  <si>
    <t>Middle township</t>
  </si>
  <si>
    <t>Upper township</t>
  </si>
  <si>
    <t>Bridgeton city</t>
  </si>
  <si>
    <t>Millville city</t>
  </si>
  <si>
    <t>Shiloh borough</t>
  </si>
  <si>
    <t>Vineland city</t>
  </si>
  <si>
    <t>Commercial township</t>
  </si>
  <si>
    <t>Deerfield township</t>
  </si>
  <si>
    <t>Downe township</t>
  </si>
  <si>
    <t>Fairfield township</t>
  </si>
  <si>
    <t>Greenwich township</t>
  </si>
  <si>
    <t>Hopewell township</t>
  </si>
  <si>
    <t>Lawrence township</t>
  </si>
  <si>
    <t>Maurice River township</t>
  </si>
  <si>
    <t>Stow Creek township</t>
  </si>
  <si>
    <t>Upper Deerfield township</t>
  </si>
  <si>
    <t>Caldwell borough</t>
  </si>
  <si>
    <t>East Orange city</t>
  </si>
  <si>
    <t>Essex Fells borough</t>
  </si>
  <si>
    <t>Glen Ridge borough</t>
  </si>
  <si>
    <t>Newark city</t>
  </si>
  <si>
    <t>North Caldwell borough</t>
  </si>
  <si>
    <t>Roseland borough</t>
  </si>
  <si>
    <t>Belleville township</t>
  </si>
  <si>
    <t>Bloomfield township</t>
  </si>
  <si>
    <t>Cedar Grove township</t>
  </si>
  <si>
    <t>City of Orange township</t>
  </si>
  <si>
    <t>Irvington township</t>
  </si>
  <si>
    <t>Livingston township</t>
  </si>
  <si>
    <t>Maplewood township</t>
  </si>
  <si>
    <t>Millburn township</t>
  </si>
  <si>
    <t>Montclair township</t>
  </si>
  <si>
    <t>Nutley township</t>
  </si>
  <si>
    <t>South Orange Village township</t>
  </si>
  <si>
    <t>Verona township</t>
  </si>
  <si>
    <t>West Caldwell township</t>
  </si>
  <si>
    <t>West Orange township</t>
  </si>
  <si>
    <t>Clayton borough</t>
  </si>
  <si>
    <t>Glassboro borough</t>
  </si>
  <si>
    <t>National Park borough</t>
  </si>
  <si>
    <t>Newfield borough</t>
  </si>
  <si>
    <t>Paulsboro borough</t>
  </si>
  <si>
    <t>Pitman borough</t>
  </si>
  <si>
    <t>Swedesboro borough</t>
  </si>
  <si>
    <t>Wenonah borough</t>
  </si>
  <si>
    <t>Westville borough</t>
  </si>
  <si>
    <t>Woodbury city</t>
  </si>
  <si>
    <t>Woodbury Heights borough</t>
  </si>
  <si>
    <t>Deptford township</t>
  </si>
  <si>
    <t>East Greenwich township</t>
  </si>
  <si>
    <t>Elk township</t>
  </si>
  <si>
    <t>Franklin township</t>
  </si>
  <si>
    <t>Harrison township</t>
  </si>
  <si>
    <t>Logan township</t>
  </si>
  <si>
    <t>Mantua township</t>
  </si>
  <si>
    <t>Monroe township</t>
  </si>
  <si>
    <t>South Harrison township</t>
  </si>
  <si>
    <t>West Deptford township</t>
  </si>
  <si>
    <t>Woolwich township</t>
  </si>
  <si>
    <t>Bayonne city</t>
  </si>
  <si>
    <t>East Newark borough</t>
  </si>
  <si>
    <t>Guttenberg town</t>
  </si>
  <si>
    <t>Harrison town</t>
  </si>
  <si>
    <t>Hoboken city</t>
  </si>
  <si>
    <t>Jersey City city</t>
  </si>
  <si>
    <t>Kearny town</t>
  </si>
  <si>
    <t>Secaucus town</t>
  </si>
  <si>
    <t>Union City city</t>
  </si>
  <si>
    <t>West New York town</t>
  </si>
  <si>
    <t>North Bergen township</t>
  </si>
  <si>
    <t>Weehawken township</t>
  </si>
  <si>
    <t>Bloomsbury borough</t>
  </si>
  <si>
    <t>Califon borough</t>
  </si>
  <si>
    <t>Clinton town</t>
  </si>
  <si>
    <t>Flemington borough</t>
  </si>
  <si>
    <t>Frenchtown borough</t>
  </si>
  <si>
    <t>Glen Gardner borough</t>
  </si>
  <si>
    <t>Hampton borough</t>
  </si>
  <si>
    <t>High Bridge borough</t>
  </si>
  <si>
    <t>Lambertville city</t>
  </si>
  <si>
    <t>Lebanon borough</t>
  </si>
  <si>
    <t>Milford borough</t>
  </si>
  <si>
    <t>Stockton borough</t>
  </si>
  <si>
    <t>Alexandria township</t>
  </si>
  <si>
    <t>Bethlehem township</t>
  </si>
  <si>
    <t>Clinton township</t>
  </si>
  <si>
    <t>Delaware township</t>
  </si>
  <si>
    <t>East Amwell township</t>
  </si>
  <si>
    <t>Holland township</t>
  </si>
  <si>
    <t>Kingwood township</t>
  </si>
  <si>
    <t>Lebanon township</t>
  </si>
  <si>
    <t>Raritan township</t>
  </si>
  <si>
    <t>Readington township</t>
  </si>
  <si>
    <t>Tewksbury township</t>
  </si>
  <si>
    <t>Union township</t>
  </si>
  <si>
    <t>West Amwell township</t>
  </si>
  <si>
    <t>Hightstown borough</t>
  </si>
  <si>
    <t>Hopewell borough</t>
  </si>
  <si>
    <t>Pennington borough</t>
  </si>
  <si>
    <t>Trenton city</t>
  </si>
  <si>
    <t>East Windsor township</t>
  </si>
  <si>
    <t>Ewing township</t>
  </si>
  <si>
    <t>Robbinsville township</t>
  </si>
  <si>
    <t>West Windsor township</t>
  </si>
  <si>
    <t>Carteret borough</t>
  </si>
  <si>
    <t>Dunellen borough</t>
  </si>
  <si>
    <t>Helmetta borough</t>
  </si>
  <si>
    <t>Highland Park borough</t>
  </si>
  <si>
    <t>Jamesburg borough</t>
  </si>
  <si>
    <t>Metuchen borough</t>
  </si>
  <si>
    <t>Middlesex borough</t>
  </si>
  <si>
    <t>Milltown borough</t>
  </si>
  <si>
    <t>New Brunswick city</t>
  </si>
  <si>
    <t>Perth Amboy city</t>
  </si>
  <si>
    <t>Sayreville borough</t>
  </si>
  <si>
    <t>South Amboy city</t>
  </si>
  <si>
    <t>South Plainfield borough</t>
  </si>
  <si>
    <t>South River borough</t>
  </si>
  <si>
    <t>Spotswood borough</t>
  </si>
  <si>
    <t>Cranbury township</t>
  </si>
  <si>
    <t>East Brunswick township</t>
  </si>
  <si>
    <t>Edison township</t>
  </si>
  <si>
    <t>North Brunswick township</t>
  </si>
  <si>
    <t>Old Bridge township</t>
  </si>
  <si>
    <t>Piscataway township</t>
  </si>
  <si>
    <t>Plainsboro township</t>
  </si>
  <si>
    <t>South Brunswick township</t>
  </si>
  <si>
    <t>Woodbridge township</t>
  </si>
  <si>
    <t>Allenhurst borough</t>
  </si>
  <si>
    <t>Allentown borough</t>
  </si>
  <si>
    <t>Asbury Park city</t>
  </si>
  <si>
    <t>Atlantic Highlands borough</t>
  </si>
  <si>
    <t>Avon-by-the-Sea borough</t>
  </si>
  <si>
    <t>Belmar borough</t>
  </si>
  <si>
    <t>Bradley Beach borough</t>
  </si>
  <si>
    <t>Brielle borough</t>
  </si>
  <si>
    <t>Deal borough</t>
  </si>
  <si>
    <t>Eatontown borough</t>
  </si>
  <si>
    <t>Englishtown borough</t>
  </si>
  <si>
    <t>Fair Haven borough</t>
  </si>
  <si>
    <t>Farmingdale borough</t>
  </si>
  <si>
    <t>Freehold borough</t>
  </si>
  <si>
    <t>Highlands borough</t>
  </si>
  <si>
    <t>Interlaken borough</t>
  </si>
  <si>
    <t>Keansburg borough</t>
  </si>
  <si>
    <t>Keyport borough</t>
  </si>
  <si>
    <t>Lake Como borough</t>
  </si>
  <si>
    <t>Little Silver borough</t>
  </si>
  <si>
    <t>Loch Arbour village</t>
  </si>
  <si>
    <t>Long Branch city</t>
  </si>
  <si>
    <t>Manasquan borough</t>
  </si>
  <si>
    <t>Matawan borough</t>
  </si>
  <si>
    <t>Monmouth Beach borough</t>
  </si>
  <si>
    <t>Neptune City borough</t>
  </si>
  <si>
    <t>Oceanport borough</t>
  </si>
  <si>
    <t>Red Bank borough</t>
  </si>
  <si>
    <t>Roosevelt borough</t>
  </si>
  <si>
    <t>Rumson borough</t>
  </si>
  <si>
    <t>Sea Bright borough</t>
  </si>
  <si>
    <t>Sea Girt borough</t>
  </si>
  <si>
    <t>Shrewsbury borough</t>
  </si>
  <si>
    <t>Spring Lake borough</t>
  </si>
  <si>
    <t>Spring Lake Heights borough</t>
  </si>
  <si>
    <t>Tinton Falls borough</t>
  </si>
  <si>
    <t>Union Beach borough</t>
  </si>
  <si>
    <t>West Long Branch borough</t>
  </si>
  <si>
    <t>Aberdeen township</t>
  </si>
  <si>
    <t>Colts Neck township</t>
  </si>
  <si>
    <t>Freehold township</t>
  </si>
  <si>
    <t>Hazlet township</t>
  </si>
  <si>
    <t>Holmdel township</t>
  </si>
  <si>
    <t>Howell township</t>
  </si>
  <si>
    <t>Manalapan township</t>
  </si>
  <si>
    <t>Marlboro township</t>
  </si>
  <si>
    <t>Middletown township</t>
  </si>
  <si>
    <t>Millstone township</t>
  </si>
  <si>
    <t>Neptune township</t>
  </si>
  <si>
    <t>Ocean township</t>
  </si>
  <si>
    <t>Shrewsbury township</t>
  </si>
  <si>
    <t>Upper Freehold township</t>
  </si>
  <si>
    <t>Wall township</t>
  </si>
  <si>
    <t>Boonton town</t>
  </si>
  <si>
    <t>Butler borough</t>
  </si>
  <si>
    <t>Chatham borough</t>
  </si>
  <si>
    <t>Chester borough</t>
  </si>
  <si>
    <t>Dover town</t>
  </si>
  <si>
    <t>Florham Park borough</t>
  </si>
  <si>
    <t>Kinnelon borough</t>
  </si>
  <si>
    <t>Lincoln Park borough</t>
  </si>
  <si>
    <t>Madison borough</t>
  </si>
  <si>
    <t>Mendham borough</t>
  </si>
  <si>
    <t>Morris Plains borough</t>
  </si>
  <si>
    <t>Morristown town</t>
  </si>
  <si>
    <t>Mountain Lakes borough</t>
  </si>
  <si>
    <t>Mount Arlington borough</t>
  </si>
  <si>
    <t>Netcong borough</t>
  </si>
  <si>
    <t>Riverdale borough</t>
  </si>
  <si>
    <t>Rockaway borough</t>
  </si>
  <si>
    <t>Victory Gardens borough</t>
  </si>
  <si>
    <t>Wharton borough</t>
  </si>
  <si>
    <t>Boonton township</t>
  </si>
  <si>
    <t>Chatham township</t>
  </si>
  <si>
    <t>Chester township</t>
  </si>
  <si>
    <t>Denville township</t>
  </si>
  <si>
    <t>East Hanover township</t>
  </si>
  <si>
    <t>Hanover township</t>
  </si>
  <si>
    <t>Harding township</t>
  </si>
  <si>
    <t>Jefferson township</t>
  </si>
  <si>
    <t>Long Hill township</t>
  </si>
  <si>
    <t>Mendham township</t>
  </si>
  <si>
    <t>Mine Hill township</t>
  </si>
  <si>
    <t>Montville township</t>
  </si>
  <si>
    <t>Morris township</t>
  </si>
  <si>
    <t>Mount Olive township</t>
  </si>
  <si>
    <t>Parsippany-Troy Hills township</t>
  </si>
  <si>
    <t>Pequannock township</t>
  </si>
  <si>
    <t>Randolph township</t>
  </si>
  <si>
    <t>Rockaway township</t>
  </si>
  <si>
    <t>Roxbury township</t>
  </si>
  <si>
    <t>Barnegat Light borough</t>
  </si>
  <si>
    <t>Bay Head borough</t>
  </si>
  <si>
    <t>Beach Haven borough</t>
  </si>
  <si>
    <t>Beachwood borough</t>
  </si>
  <si>
    <t>Harvey Cedars borough</t>
  </si>
  <si>
    <t>Island Heights borough</t>
  </si>
  <si>
    <t>Lakehurst borough</t>
  </si>
  <si>
    <t>Lavallette borough</t>
  </si>
  <si>
    <t>Mantoloking borough</t>
  </si>
  <si>
    <t>Ocean Gate borough</t>
  </si>
  <si>
    <t>Pine Beach borough</t>
  </si>
  <si>
    <t>Point Pleasant borough</t>
  </si>
  <si>
    <t>Point Pleasant Beach borough</t>
  </si>
  <si>
    <t>Seaside Heights borough</t>
  </si>
  <si>
    <t>Seaside Park borough</t>
  </si>
  <si>
    <t>Ship Bottom borough</t>
  </si>
  <si>
    <t>South Toms River borough</t>
  </si>
  <si>
    <t>Surf City borough</t>
  </si>
  <si>
    <t>Tuckerton borough</t>
  </si>
  <si>
    <t>Barnegat township</t>
  </si>
  <si>
    <t>Berkeley township</t>
  </si>
  <si>
    <t>Brick township</t>
  </si>
  <si>
    <t>Eagleswood township</t>
  </si>
  <si>
    <t>Jackson township</t>
  </si>
  <si>
    <t>Lacey township</t>
  </si>
  <si>
    <t>Lakewood township</t>
  </si>
  <si>
    <t>Little Egg Harbor township</t>
  </si>
  <si>
    <t>Long Beach township</t>
  </si>
  <si>
    <t>Manchester township</t>
  </si>
  <si>
    <t>Plumsted township</t>
  </si>
  <si>
    <t>Stafford township</t>
  </si>
  <si>
    <t>Toms River township</t>
  </si>
  <si>
    <t>Bloomingdale borough</t>
  </si>
  <si>
    <t>Clifton city</t>
  </si>
  <si>
    <t>Haledon borough</t>
  </si>
  <si>
    <t>Hawthorne borough</t>
  </si>
  <si>
    <t>North Haledon borough</t>
  </si>
  <si>
    <t>Passaic city</t>
  </si>
  <si>
    <t>Paterson city</t>
  </si>
  <si>
    <t>Pompton Lakes borough</t>
  </si>
  <si>
    <t>Prospect Park borough</t>
  </si>
  <si>
    <t>Ringwood borough</t>
  </si>
  <si>
    <t>Totowa borough</t>
  </si>
  <si>
    <t>Wanaque borough</t>
  </si>
  <si>
    <t>Woodland Park borough</t>
  </si>
  <si>
    <t>Little Falls township</t>
  </si>
  <si>
    <t>Wayne township</t>
  </si>
  <si>
    <t>West Milford township</t>
  </si>
  <si>
    <t>Elmer borough</t>
  </si>
  <si>
    <t>Penns Grove borough</t>
  </si>
  <si>
    <t>Salem city</t>
  </si>
  <si>
    <t>Woodstown borough</t>
  </si>
  <si>
    <t>Alloway township</t>
  </si>
  <si>
    <t>Carneys Point township</t>
  </si>
  <si>
    <t>Elsinboro township</t>
  </si>
  <si>
    <t>Lower Alloways Creek township</t>
  </si>
  <si>
    <t>Mannington township</t>
  </si>
  <si>
    <t>Oldmans township</t>
  </si>
  <si>
    <t>Pennsville township</t>
  </si>
  <si>
    <t>Pilesgrove township</t>
  </si>
  <si>
    <t>Pittsgrove township</t>
  </si>
  <si>
    <t>Quinton township</t>
  </si>
  <si>
    <t>Upper Pittsgrove township</t>
  </si>
  <si>
    <t>Bernardsville borough</t>
  </si>
  <si>
    <t>Bound Brook borough</t>
  </si>
  <si>
    <t>Far Hills borough</t>
  </si>
  <si>
    <t>Manville borough</t>
  </si>
  <si>
    <t>Millstone borough</t>
  </si>
  <si>
    <t>North Plainfield borough</t>
  </si>
  <si>
    <t>Peapack and Gladstone borough</t>
  </si>
  <si>
    <t>Raritan borough</t>
  </si>
  <si>
    <t>Rocky Hill borough</t>
  </si>
  <si>
    <t>Somerville borough</t>
  </si>
  <si>
    <t>South Bound Brook borough</t>
  </si>
  <si>
    <t>Watchung borough</t>
  </si>
  <si>
    <t>Bedminster township</t>
  </si>
  <si>
    <t>Bernards township</t>
  </si>
  <si>
    <t>Branchburg township</t>
  </si>
  <si>
    <t>Bridgewater township</t>
  </si>
  <si>
    <t>Green Brook township</t>
  </si>
  <si>
    <t>Hillsborough township</t>
  </si>
  <si>
    <t>Montgomery township</t>
  </si>
  <si>
    <t>Warren township</t>
  </si>
  <si>
    <t>Andover borough</t>
  </si>
  <si>
    <t>Branchville borough</t>
  </si>
  <si>
    <t>Franklin borough</t>
  </si>
  <si>
    <t>Hamburg borough</t>
  </si>
  <si>
    <t>Hopatcong borough</t>
  </si>
  <si>
    <t>Newton town</t>
  </si>
  <si>
    <t>Ogdensburg borough</t>
  </si>
  <si>
    <t>Stanhope borough</t>
  </si>
  <si>
    <t>Sussex borough</t>
  </si>
  <si>
    <t>Andover township</t>
  </si>
  <si>
    <t>Byram township</t>
  </si>
  <si>
    <t>Frankford township</t>
  </si>
  <si>
    <t>Fredon township</t>
  </si>
  <si>
    <t>Green township</t>
  </si>
  <si>
    <t>Hampton township</t>
  </si>
  <si>
    <t>Hardyston township</t>
  </si>
  <si>
    <t>Lafayette township</t>
  </si>
  <si>
    <t>Montague township</t>
  </si>
  <si>
    <t>Sandyston township</t>
  </si>
  <si>
    <t>Sparta township</t>
  </si>
  <si>
    <t>Stillwater township</t>
  </si>
  <si>
    <t>Vernon township</t>
  </si>
  <si>
    <t>Walpack township</t>
  </si>
  <si>
    <t>Wantage township</t>
  </si>
  <si>
    <t>Elizabeth city</t>
  </si>
  <si>
    <t>Fanwood borough</t>
  </si>
  <si>
    <t>Garwood borough</t>
  </si>
  <si>
    <t>Kenilworth borough</t>
  </si>
  <si>
    <t>Linden city</t>
  </si>
  <si>
    <t>Mountainside borough</t>
  </si>
  <si>
    <t>New Providence borough</t>
  </si>
  <si>
    <t>Plainfield city</t>
  </si>
  <si>
    <t>Rahway city</t>
  </si>
  <si>
    <t>Roselle borough</t>
  </si>
  <si>
    <t>Roselle Park borough</t>
  </si>
  <si>
    <t>Summit city</t>
  </si>
  <si>
    <t>Westfield town</t>
  </si>
  <si>
    <t>Berkeley Heights township</t>
  </si>
  <si>
    <t>Clark township</t>
  </si>
  <si>
    <t>Cranford township</t>
  </si>
  <si>
    <t>Hillside township</t>
  </si>
  <si>
    <t>Scotch Plains township</t>
  </si>
  <si>
    <t>Winfield township</t>
  </si>
  <si>
    <t>Alpha borough</t>
  </si>
  <si>
    <t>Belvidere town</t>
  </si>
  <si>
    <t>Hackettstown town</t>
  </si>
  <si>
    <t>Phillipsburg town</t>
  </si>
  <si>
    <t>Washington borough</t>
  </si>
  <si>
    <t>Allamuchy township</t>
  </si>
  <si>
    <t>Blairstown township</t>
  </si>
  <si>
    <t>Frelinghuysen township</t>
  </si>
  <si>
    <t>Hardwick township</t>
  </si>
  <si>
    <t>Harmony township</t>
  </si>
  <si>
    <t>Hope township</t>
  </si>
  <si>
    <t>Independence township</t>
  </si>
  <si>
    <t>Knowlton township</t>
  </si>
  <si>
    <t>Liberty township</t>
  </si>
  <si>
    <t>Lopatcong township</t>
  </si>
  <si>
    <t>Oxford township</t>
  </si>
  <si>
    <t>Pohatcong township</t>
  </si>
  <si>
    <t>White township</t>
  </si>
  <si>
    <t>Old Suburb</t>
  </si>
  <si>
    <t>Central City</t>
  </si>
  <si>
    <t>New Suburb</t>
  </si>
  <si>
    <t>Rural</t>
  </si>
  <si>
    <t>Urban Suburb</t>
  </si>
  <si>
    <t>Rural Center</t>
  </si>
  <si>
    <t>Type</t>
  </si>
  <si>
    <t>County</t>
  </si>
  <si>
    <t>Total</t>
  </si>
  <si>
    <t>PILOT Value % of Assessed Value</t>
  </si>
  <si>
    <t>AVERAGE</t>
  </si>
  <si>
    <t>Municipal Subsidy</t>
  </si>
  <si>
    <t>TOTAL</t>
  </si>
  <si>
    <t>North</t>
  </si>
  <si>
    <t>Central</t>
  </si>
  <si>
    <t>South</t>
  </si>
  <si>
    <t>Total Taxes if Billed at 2018 Rate</t>
  </si>
  <si>
    <t>Municipal Share of Levy</t>
  </si>
  <si>
    <t>Number</t>
  </si>
  <si>
    <t>Region</t>
  </si>
  <si>
    <t>Walmart</t>
  </si>
  <si>
    <t>Salem Towers</t>
  </si>
  <si>
    <t>Orange Park Apartments</t>
  </si>
  <si>
    <t>Oakwood Towers</t>
  </si>
  <si>
    <t>Transport of NJ</t>
  </si>
  <si>
    <t>Lincoln Court</t>
  </si>
  <si>
    <t>Project Live</t>
  </si>
  <si>
    <t>New Community Corp</t>
  </si>
  <si>
    <t>307 Washington Street</t>
  </si>
  <si>
    <t>Central Orange Village II</t>
  </si>
  <si>
    <t>Irvington Senior UB</t>
  </si>
  <si>
    <t>Irvington UAW Building</t>
  </si>
  <si>
    <t>514 Lyons Ave</t>
  </si>
  <si>
    <t>Irvington Housing Authority</t>
  </si>
  <si>
    <t>21 South 20th Street Urban Renewal</t>
  </si>
  <si>
    <t>Horizon Heights</t>
  </si>
  <si>
    <t>Palisade Urban Renewal</t>
  </si>
  <si>
    <t>SERV</t>
  </si>
  <si>
    <t>UC Renaissance Urban Renewal</t>
  </si>
  <si>
    <t>Union Plaza</t>
  </si>
  <si>
    <t>Holy Rosary Senior Residence</t>
  </si>
  <si>
    <t>Monastery</t>
  </si>
  <si>
    <t>Suede Promotions</t>
  </si>
  <si>
    <t>Architects Housing</t>
  </si>
  <si>
    <t>Artisan St Urban Renewal</t>
  </si>
  <si>
    <t xml:space="preserve">Broad St Bank (Bayville Holding) </t>
  </si>
  <si>
    <t>Bellevue Assoc</t>
  </si>
  <si>
    <t>Block-3 Urban Renewal, LLC</t>
  </si>
  <si>
    <t>Cathedral Square</t>
  </si>
  <si>
    <t>Chestnut Monmouth Apts, L.P.</t>
  </si>
  <si>
    <t>Cityside I</t>
  </si>
  <si>
    <t>Cityside II</t>
  </si>
  <si>
    <t>Clinton Park Apts</t>
  </si>
  <si>
    <t>East Hanover St Assoc, L.P.</t>
  </si>
  <si>
    <t xml:space="preserve">El Barrio Academy </t>
  </si>
  <si>
    <t>Escher SRO Project, L.P.</t>
  </si>
  <si>
    <t>Kingsbury</t>
  </si>
  <si>
    <t>Lalor Urban Renewal</t>
  </si>
  <si>
    <t>L &amp; F Urban Renewal</t>
  </si>
  <si>
    <t>Lamberton St Redevelopment</t>
  </si>
  <si>
    <t>Luther Arms</t>
  </si>
  <si>
    <t>Matrix East Front Street</t>
  </si>
  <si>
    <t>27 North Clinton Urban Renewal</t>
  </si>
  <si>
    <t>North 25 Assoc.</t>
  </si>
  <si>
    <t>North Warren St Urban Renewal</t>
  </si>
  <si>
    <t>North Warren St Urban Renewal II</t>
  </si>
  <si>
    <t>North Warren St Urban Renewal III</t>
  </si>
  <si>
    <t>Patriot Village Urban Renewal</t>
  </si>
  <si>
    <t>Pelletieri Homes</t>
  </si>
  <si>
    <t>Pennington Village Shopping Ctr</t>
  </si>
  <si>
    <t>Project Freedom at Trent Center</t>
  </si>
  <si>
    <t>Roebling Urban Renewal</t>
  </si>
  <si>
    <t>Rescue Mission of Trenton</t>
  </si>
  <si>
    <t>Roger Gardens (MOD Rehab)</t>
  </si>
  <si>
    <t>Rowan Towers</t>
  </si>
  <si>
    <t>Service Center</t>
  </si>
  <si>
    <t>South Village I</t>
  </si>
  <si>
    <t>South Village II</t>
  </si>
  <si>
    <t>Stuyvesant Urban Renewal</t>
  </si>
  <si>
    <t>10 W. Lafayette St Urban Renewal Corp.</t>
  </si>
  <si>
    <t>T-KAT/Mercer City Imprv Auth.</t>
  </si>
  <si>
    <t>Trenton Prospect House, LLC</t>
  </si>
  <si>
    <t>Trent Center East</t>
  </si>
  <si>
    <t>Trent Center West</t>
  </si>
  <si>
    <t>Trenton Zephyr</t>
  </si>
  <si>
    <t>W. Hanover Urban Renewal</t>
  </si>
  <si>
    <t>222 W. State St Urban Renewal</t>
  </si>
  <si>
    <t>ASPEN HAMILTON</t>
  </si>
  <si>
    <t>COLT ARMS</t>
  </si>
  <si>
    <t>FEDERATION APTS</t>
  </si>
  <si>
    <t>GOVERNOR TOWERS - I</t>
  </si>
  <si>
    <t>GOVERNOR TOWERS - II</t>
  </si>
  <si>
    <t>GOVERNOR TOWERS - III</t>
  </si>
  <si>
    <t>GOVERNOR MADISON PARK</t>
  </si>
  <si>
    <t>PATERSON HOUSING AUTHORITY</t>
  </si>
  <si>
    <t>504 MADISON AVE</t>
  </si>
  <si>
    <t>INCCA - CARROLL ST.</t>
  </si>
  <si>
    <t xml:space="preserve">INCCA - TRIANGLE </t>
  </si>
  <si>
    <t>MARTIN DEPORRES</t>
  </si>
  <si>
    <t>COOKE BLDG. ASSOC.</t>
  </si>
  <si>
    <t>GREAT FALLS</t>
  </si>
  <si>
    <t>BROOKS-SLOATE</t>
  </si>
  <si>
    <t>446-460 E.19TH ST.</t>
  </si>
  <si>
    <t>SHELTERING ARMS</t>
  </si>
  <si>
    <t>BELMONT / McBRIDE</t>
  </si>
  <si>
    <t>N.MAIN S. SCATTERED</t>
  </si>
  <si>
    <t>HOPE 98 - BEECH ST.</t>
  </si>
  <si>
    <t>VAN HOUTEN ST.</t>
  </si>
  <si>
    <t>CHRISTOPHER HOPE '99</t>
  </si>
  <si>
    <t>RISING DOVE SR. HOUSING</t>
  </si>
  <si>
    <t>ALEXANDER HAMILTON VI</t>
  </si>
  <si>
    <t>BELMONT 2007</t>
  </si>
  <si>
    <t>CONGDON MILLS</t>
  </si>
  <si>
    <t>ALEXANDER HAMILTON I-III</t>
  </si>
  <si>
    <t xml:space="preserve">37000-82 Summer Hill </t>
  </si>
  <si>
    <t xml:space="preserve">1204-17 Runnymede - Sisco Village </t>
  </si>
  <si>
    <t xml:space="preserve">1215-1 Preakness Common </t>
  </si>
  <si>
    <t>1203-32 Siena Village</t>
  </si>
  <si>
    <t>--</t>
  </si>
  <si>
    <t>Community Type</t>
  </si>
  <si>
    <t>Definition</t>
  </si>
  <si>
    <t xml:space="preserve">Central City </t>
  </si>
  <si>
    <t xml:space="preserve"> Urban core city of metro area. Examples: Newark, Camden, Atlantic City</t>
  </si>
  <si>
    <t xml:space="preserve">Old Suburb </t>
  </si>
  <si>
    <t xml:space="preserve"> &gt;50% single-fam. detached hsg, most hsg built before 1970, in urbanized area. Examples: Beverly, Paramus</t>
  </si>
  <si>
    <t xml:space="preserve">New Suburb </t>
  </si>
  <si>
    <t xml:space="preserve"> &gt;50% single-fam. detached hsg, most hsg built after 1970, in urbanized area. Examples: Florham Park, W. Windsor</t>
  </si>
  <si>
    <t xml:space="preserve">Urban Suburb </t>
  </si>
  <si>
    <t xml:space="preserve"> &lt;50% single-fam. detached hsg, in urbanized area. Examples: Garfield, Burlington, Orange</t>
  </si>
  <si>
    <t xml:space="preserve">Rural Center </t>
  </si>
  <si>
    <t>Urban but not part of an urbanized area. Examples: Lambertville, Salem</t>
  </si>
  <si>
    <t xml:space="preserve">Rural </t>
  </si>
  <si>
    <t>Not in a urbanized area and not urban. Examples: Pemberton Twp., Mendham Twp.</t>
  </si>
  <si>
    <t>Commerical/Industrial</t>
  </si>
  <si>
    <t>Hackettstown town, Warren County</t>
  </si>
  <si>
    <t>Edgewater Park township, Burlington County</t>
  </si>
  <si>
    <t>Berlin township, Camden County</t>
  </si>
  <si>
    <t>Long Branch city, Monmouth County</t>
  </si>
  <si>
    <t>Linden city, Union County</t>
  </si>
  <si>
    <t>Bridgeton city, Cumberland County</t>
  </si>
  <si>
    <t>Eatontown borough, Monmouth County</t>
  </si>
  <si>
    <t>Cape May city, Cape May County</t>
  </si>
  <si>
    <t>Deptford township, Gloucester County</t>
  </si>
  <si>
    <t>Carneys Point township, Salem County</t>
  </si>
  <si>
    <t>Fairfield township, Cumberland County</t>
  </si>
  <si>
    <t>Cape May Point borough, Cape May County</t>
  </si>
  <si>
    <t>Bass River township, Burlington County</t>
  </si>
  <si>
    <t>Quinton township, Salem County</t>
  </si>
  <si>
    <t>Washington township, Burlington County</t>
  </si>
  <si>
    <t>Shiloh borough, Cumberland County</t>
  </si>
  <si>
    <t>Paulsboro borough, Gloucester County</t>
  </si>
  <si>
    <t>Belvidere town, Warren County</t>
  </si>
  <si>
    <t>Knowlton township, Warren County</t>
  </si>
  <si>
    <t>Oxford township, Warren County</t>
  </si>
  <si>
    <t>Harvey Cedars borough, Ocean County</t>
  </si>
  <si>
    <t>Stow Creek township, Cumberland County</t>
  </si>
  <si>
    <t>Lawrence township, Cumberland County</t>
  </si>
  <si>
    <t>Mansfield township, Warren County</t>
  </si>
  <si>
    <t>Mullica township, Atlantic County</t>
  </si>
  <si>
    <t>Berlin borough, Camden County</t>
  </si>
  <si>
    <t>Lincoln Park borough, Morris County</t>
  </si>
  <si>
    <t>Franklin township, Warren County</t>
  </si>
  <si>
    <t>Roseland borough, Essex County</t>
  </si>
  <si>
    <t>Oceanport borough, Monmouth County</t>
  </si>
  <si>
    <t>Monmouth Beach borough, Monmouth County</t>
  </si>
  <si>
    <t>Neptune township, Monmouth County</t>
  </si>
  <si>
    <t>Lavallette borough, Ocean County</t>
  </si>
  <si>
    <t>Woodland Park borough, Passaic County</t>
  </si>
  <si>
    <t>Spotswood borough, Middlesex County</t>
  </si>
  <si>
    <t>Hightstown borough, Mercer County</t>
  </si>
  <si>
    <t>Raritan borough, Somerset County</t>
  </si>
  <si>
    <t>Lindenwold borough, Camden County</t>
  </si>
  <si>
    <t>Seaside Heights borough, Ocean County</t>
  </si>
  <si>
    <t>Liberty township, Warren County</t>
  </si>
  <si>
    <t>Lafayette township, Sussex County</t>
  </si>
  <si>
    <t>Hardwick township, Warren County</t>
  </si>
  <si>
    <t>Clementon borough, Camden County</t>
  </si>
  <si>
    <t>West Wildwood borough, Cape May County</t>
  </si>
  <si>
    <t>Freehold borough, Monmouth County</t>
  </si>
  <si>
    <t>Keyport borough, Monmouth County</t>
  </si>
  <si>
    <t>Magnolia borough, Camden County</t>
  </si>
  <si>
    <t>West Cape May borough, Cape May County</t>
  </si>
  <si>
    <t>Stafford township, Ocean County</t>
  </si>
  <si>
    <t>Winslow township, Camden County</t>
  </si>
  <si>
    <t>Lacey township, Ocean County</t>
  </si>
  <si>
    <t>Hamilton township, Atlantic County</t>
  </si>
  <si>
    <t>Little Egg Harbor township, Ocean County</t>
  </si>
  <si>
    <t>Monroe township, Gloucester County</t>
  </si>
  <si>
    <t>Galloway township, Atlantic County</t>
  </si>
  <si>
    <t>Middle township, Cape May County</t>
  </si>
  <si>
    <t>Alloway township, Salem County</t>
  </si>
  <si>
    <t>Hopewell township, Cumberland County</t>
  </si>
  <si>
    <t>Eagleswood township, Ocean County</t>
  </si>
  <si>
    <t>White township, Warren County</t>
  </si>
  <si>
    <t>Glen Gardner borough, Hunterdon County</t>
  </si>
  <si>
    <t>North Hanover township, Burlington County</t>
  </si>
  <si>
    <t>Demarest borough, Bergen County</t>
  </si>
  <si>
    <t>Little Silver borough, Monmouth County</t>
  </si>
  <si>
    <t>Bernardsville borough, Somerset County</t>
  </si>
  <si>
    <t>Green township, Sussex County</t>
  </si>
  <si>
    <t>Watchung borough, Somerset County</t>
  </si>
  <si>
    <t>Union township, Hunterdon County</t>
  </si>
  <si>
    <t>Nutley township, Essex County</t>
  </si>
  <si>
    <t>Dumont borough, Bergen County</t>
  </si>
  <si>
    <t>Hasbrouck Heights borough, Bergen County</t>
  </si>
  <si>
    <t>Audubon borough, Camden County</t>
  </si>
  <si>
    <t>Ridgefield Park village, Bergen County</t>
  </si>
  <si>
    <t>Bordentown city, Burlington County</t>
  </si>
  <si>
    <t>Point Pleasant Beach borough, Ocean County</t>
  </si>
  <si>
    <t>Totowa borough, Passaic County</t>
  </si>
  <si>
    <t>Mine Hill township, Morris County</t>
  </si>
  <si>
    <t>Palisades Park borough, Bergen County</t>
  </si>
  <si>
    <t>Harrison town, Hudson County</t>
  </si>
  <si>
    <t>East Newark borough, Hudson County</t>
  </si>
  <si>
    <t>Mountainside borough, Union County</t>
  </si>
  <si>
    <t>Washington township, Bergen County</t>
  </si>
  <si>
    <t>New Providence borough, Union County</t>
  </si>
  <si>
    <t>Oradell borough, Bergen County</t>
  </si>
  <si>
    <t>Closter borough, Bergen County</t>
  </si>
  <si>
    <t>Allendale borough, Bergen County</t>
  </si>
  <si>
    <t>Hawthorne borough, Passaic County</t>
  </si>
  <si>
    <t>Bergenfield borough, Bergen County</t>
  </si>
  <si>
    <t>Union Beach borough, Monmouth County</t>
  </si>
  <si>
    <t>Belmar borough, Monmouth County</t>
  </si>
  <si>
    <t>Rockaway borough, Morris County</t>
  </si>
  <si>
    <t>Plainsboro township, Middlesex County</t>
  </si>
  <si>
    <t>Bedminster township, Somerset County</t>
  </si>
  <si>
    <t>Westampton township, Burlington County</t>
  </si>
  <si>
    <t>Highland Park borough, Middlesex County</t>
  </si>
  <si>
    <t>Rahway city, Union County</t>
  </si>
  <si>
    <t>New Milford borough, Bergen County</t>
  </si>
  <si>
    <t>Kenilworth borough, Union County</t>
  </si>
  <si>
    <t>Medford Lakes borough, Burlington County</t>
  </si>
  <si>
    <t>Manasquan borough, Monmouth County</t>
  </si>
  <si>
    <t>Lyndhurst township, Bergen County</t>
  </si>
  <si>
    <t>Elmwood Park borough, Bergen County</t>
  </si>
  <si>
    <t>Ramsey borough, Bergen County</t>
  </si>
  <si>
    <t>River Vale township, Bergen County</t>
  </si>
  <si>
    <t>Long Hill township, Morris County</t>
  </si>
  <si>
    <t>Teaneck township, Bergen County</t>
  </si>
  <si>
    <t>Cranford township, Union County</t>
  </si>
  <si>
    <t>Garfield city, Bergen County</t>
  </si>
  <si>
    <t>Wallington borough, Bergen County</t>
  </si>
  <si>
    <t>Roselle Park borough, Union County</t>
  </si>
  <si>
    <t>Hackensack city, Bergen County</t>
  </si>
  <si>
    <t>Sayreville borough, Middlesex County</t>
  </si>
  <si>
    <t>Warren township, Somerset County</t>
  </si>
  <si>
    <t>Holmdel township, Monmouth County</t>
  </si>
  <si>
    <t>Colts Neck township, Monmouth County</t>
  </si>
  <si>
    <t>Fairview borough, Bergen County</t>
  </si>
  <si>
    <t>Lodi borough, Bergen County</t>
  </si>
  <si>
    <t>Chatham borough, Morris County</t>
  </si>
  <si>
    <t>Fair Haven borough, Monmouth County</t>
  </si>
  <si>
    <t>Tenafly borough, Bergen County</t>
  </si>
  <si>
    <t>North Bergen township, Hudson County</t>
  </si>
  <si>
    <t>Perth Amboy city, Middlesex County</t>
  </si>
  <si>
    <t>Morris Plains borough, Morris County</t>
  </si>
  <si>
    <t>Shrewsbury borough, Monmouth County</t>
  </si>
  <si>
    <t>Maywood borough, Bergen County</t>
  </si>
  <si>
    <t>Haddon township, Camden County</t>
  </si>
  <si>
    <t>Mountain Lakes borough, Morris County</t>
  </si>
  <si>
    <t>Ho-Ho-Kus borough, Bergen County</t>
  </si>
  <si>
    <t>Haworth borough, Bergen County</t>
  </si>
  <si>
    <t>Haddon Heights borough, Camden County</t>
  </si>
  <si>
    <t>Boonton town, Morris County</t>
  </si>
  <si>
    <t>Bradley Beach borough, Monmouth County</t>
  </si>
  <si>
    <t>Neptune City borough, Monmouth County</t>
  </si>
  <si>
    <t>Belleville township, Essex County</t>
  </si>
  <si>
    <t>Asbury Park city, Monmouth County</t>
  </si>
  <si>
    <t>Caldwell borough, Essex County</t>
  </si>
  <si>
    <t>Milltown borough, Middlesex County</t>
  </si>
  <si>
    <t>Ringwood borough, Passaic County</t>
  </si>
  <si>
    <t>Cedar Grove township, Essex County</t>
  </si>
  <si>
    <t>Farmingdale borough, Monmouth County</t>
  </si>
  <si>
    <t>Little Falls township, Passaic County</t>
  </si>
  <si>
    <t>Somerville borough, Somerset County</t>
  </si>
  <si>
    <t>Butler borough, Morris County</t>
  </si>
  <si>
    <t>Pompton Lakes borough, Passaic County</t>
  </si>
  <si>
    <t>High Bridge borough, Hunterdon County</t>
  </si>
  <si>
    <t>Brielle borough, Monmouth County</t>
  </si>
  <si>
    <t>Delaware township, Hunterdon County</t>
  </si>
  <si>
    <t>Springfield township, Union County</t>
  </si>
  <si>
    <t>West Caldwell township, Essex County</t>
  </si>
  <si>
    <t>Cranbury township, Middlesex County</t>
  </si>
  <si>
    <t>Alexandria township, Hunterdon County</t>
  </si>
  <si>
    <t>Cresskill borough, Bergen County</t>
  </si>
  <si>
    <t>Hillsdale borough, Bergen County</t>
  </si>
  <si>
    <t>Cliffside Park borough, Bergen County</t>
  </si>
  <si>
    <t>Wayne township, Passaic County</t>
  </si>
  <si>
    <t>Middletown township, Monmouth County</t>
  </si>
  <si>
    <t>Princeton, Mercer County</t>
  </si>
  <si>
    <t>West Long Branch borough, Monmouth County</t>
  </si>
  <si>
    <t>Emerson borough, Bergen County</t>
  </si>
  <si>
    <t>Englewood Cliffs borough, Bergen County</t>
  </si>
  <si>
    <t>Berkeley Heights township, Union County</t>
  </si>
  <si>
    <t>Manville borough, Somerset County</t>
  </si>
  <si>
    <t>South Amboy city, Middlesex County</t>
  </si>
  <si>
    <t>Collingswood borough, Camden County</t>
  </si>
  <si>
    <t>Merchantville borough, Camden County</t>
  </si>
  <si>
    <t>Red Bank borough, Monmouth County</t>
  </si>
  <si>
    <t>Westfield town, Union County</t>
  </si>
  <si>
    <t>Waldwick borough, Bergen County</t>
  </si>
  <si>
    <t>Fanwood borough, Union County</t>
  </si>
  <si>
    <t>Tewksbury township, Hunterdon County</t>
  </si>
  <si>
    <t>Chester township, Morris County</t>
  </si>
  <si>
    <t>Morristown town, Morris County</t>
  </si>
  <si>
    <t>Harding township, Morris County</t>
  </si>
  <si>
    <t>Upper Saddle River borough, Bergen County</t>
  </si>
  <si>
    <t>Wyckoff township, Bergen County</t>
  </si>
  <si>
    <t>Glen Rock borough, Bergen County</t>
  </si>
  <si>
    <t>Commercial township, Cumberland County</t>
  </si>
  <si>
    <t>Woodbine borough, Cape May County</t>
  </si>
  <si>
    <t>Upper Deerfield township, Cumberland County</t>
  </si>
  <si>
    <t>Chatham township, Morris County</t>
  </si>
  <si>
    <t>Metuchen borough, Middlesex County</t>
  </si>
  <si>
    <t>Verona township, Essex County</t>
  </si>
  <si>
    <t>Haledon borough, Passaic County</t>
  </si>
  <si>
    <t>Saddle Brook township, Bergen County</t>
  </si>
  <si>
    <t>Rumson borough, Monmouth County</t>
  </si>
  <si>
    <t>Midland Park borough, Bergen County</t>
  </si>
  <si>
    <t>Carteret borough, Middlesex County</t>
  </si>
  <si>
    <t>North Arlington borough, Bergen County</t>
  </si>
  <si>
    <t>Freehold township, Monmouth County</t>
  </si>
  <si>
    <t>Wall township, Monmouth County</t>
  </si>
  <si>
    <t>Manalapan township, Monmouth County</t>
  </si>
  <si>
    <t>Kinnelon borough, Morris County</t>
  </si>
  <si>
    <t>Garwood borough, Union County</t>
  </si>
  <si>
    <t>Dunellen borough, Middlesex County</t>
  </si>
  <si>
    <t>Westwood borough, Bergen County</t>
  </si>
  <si>
    <t>Wharton borough, Morris County</t>
  </si>
  <si>
    <t>Flemington borough, Hunterdon County</t>
  </si>
  <si>
    <t>Somerdale borough, Camden County</t>
  </si>
  <si>
    <t>Fair Lawn borough, Bergen County</t>
  </si>
  <si>
    <t>Montclair township, Essex County</t>
  </si>
  <si>
    <t>Moorestown township, Burlington County</t>
  </si>
  <si>
    <t>Audubon Park borough, Camden County</t>
  </si>
  <si>
    <t>Westville borough, Gloucester County</t>
  </si>
  <si>
    <t>Elmer borough, Salem County</t>
  </si>
  <si>
    <t>Lambertville city, Hunterdon County</t>
  </si>
  <si>
    <t>Frenchtown borough, Hunterdon County</t>
  </si>
  <si>
    <t>Phillipsburg town, Warren County</t>
  </si>
  <si>
    <t>Milford borough, Hunterdon County</t>
  </si>
  <si>
    <t>Bloomsbury borough, Hunterdon County</t>
  </si>
  <si>
    <t>Island Heights borough, Ocean County</t>
  </si>
  <si>
    <t>Clinton town, Hunterdon County</t>
  </si>
  <si>
    <t>Washington borough, Warren County</t>
  </si>
  <si>
    <t>Barrington borough, Camden County</t>
  </si>
  <si>
    <t>Mount Ephraim borough, Camden County</t>
  </si>
  <si>
    <t>Alpha borough, Warren County</t>
  </si>
  <si>
    <t>Hampton borough, Hunterdon County</t>
  </si>
  <si>
    <t>Allenhurst borough, Monmouth County</t>
  </si>
  <si>
    <t>Roosevelt borough, Monmouth County</t>
  </si>
  <si>
    <t>Downe township, Cumberland County</t>
  </si>
  <si>
    <t>Buena borough, Atlantic County</t>
  </si>
  <si>
    <t>Franklin township, Gloucester County</t>
  </si>
  <si>
    <t>Wantage township, Sussex County</t>
  </si>
  <si>
    <t>Tinton Falls borough, Monmouth County</t>
  </si>
  <si>
    <t>Barnegat township, Ocean County</t>
  </si>
  <si>
    <t>Lumberton township, Burlington County</t>
  </si>
  <si>
    <t>Upper Freehold township, Monmouth County</t>
  </si>
  <si>
    <t>Harrison township, Gloucester County</t>
  </si>
  <si>
    <t>Green Brook township, Somerset County</t>
  </si>
  <si>
    <t>Pequannock township, Morris County</t>
  </si>
  <si>
    <t>Aberdeen township, Monmouth County</t>
  </si>
  <si>
    <t>Delran township, Burlington County</t>
  </si>
  <si>
    <t>Woodbury Heights borough, Gloucester County</t>
  </si>
  <si>
    <t>Woodstown borough, Salem County</t>
  </si>
  <si>
    <t>Bloomingdale borough, Passaic County</t>
  </si>
  <si>
    <t>Cinnaminson township, Burlington County</t>
  </si>
  <si>
    <t>Plumsted township, Ocean County</t>
  </si>
  <si>
    <t>Allamuchy township, Warren County</t>
  </si>
  <si>
    <t>Blairstown township, Warren County</t>
  </si>
  <si>
    <t>Absecon city, Atlantic County</t>
  </si>
  <si>
    <t>Clayton borough, Gloucester County</t>
  </si>
  <si>
    <t>Washington township, Gloucester County</t>
  </si>
  <si>
    <t>Mount Laurel township, Burlington County</t>
  </si>
  <si>
    <t>Lawrence township, Mercer County</t>
  </si>
  <si>
    <t>Wanaque borough, Passaic County</t>
  </si>
  <si>
    <t>Independence township, Warren County</t>
  </si>
  <si>
    <t>Greenwich township, Warren County</t>
  </si>
  <si>
    <t>Lopatcong township, Warren County</t>
  </si>
  <si>
    <t>Mantua township, Gloucester County</t>
  </si>
  <si>
    <t>Bordentown township, Burlington County</t>
  </si>
  <si>
    <t>New Hanover township, Burlington County</t>
  </si>
  <si>
    <t>Hardyston township, Sussex County</t>
  </si>
  <si>
    <t>Somers Point city, Atlantic County</t>
  </si>
  <si>
    <t>Roxbury township, Morris County</t>
  </si>
  <si>
    <t>Raritan township, Hunterdon County</t>
  </si>
  <si>
    <t>Rockaway township, Morris County</t>
  </si>
  <si>
    <t>Morris township, Morris County</t>
  </si>
  <si>
    <t>Newton town, Sussex County</t>
  </si>
  <si>
    <t>Runnemede borough, Camden County</t>
  </si>
  <si>
    <t>Evesham township, Burlington County</t>
  </si>
  <si>
    <t>Mansfield township, Burlington County</t>
  </si>
  <si>
    <t>Weymouth township, Atlantic County</t>
  </si>
  <si>
    <t>Ocean township, Ocean County</t>
  </si>
  <si>
    <t>Hammonton town, Atlantic County</t>
  </si>
  <si>
    <t>Lower township, Cape May County</t>
  </si>
  <si>
    <t>Millville city, Cumberland County</t>
  </si>
  <si>
    <t>Oaklyn borough, Camden County</t>
  </si>
  <si>
    <t>Woodbury city, Gloucester County</t>
  </si>
  <si>
    <t>Andover township, Sussex County</t>
  </si>
  <si>
    <t>Washington township, Warren County</t>
  </si>
  <si>
    <t>Tabernacle township, Burlington County</t>
  </si>
  <si>
    <t>Tuckerton borough, Ocean County</t>
  </si>
  <si>
    <t>Buena Vista township, Atlantic County</t>
  </si>
  <si>
    <t>Fredon township, Sussex County</t>
  </si>
  <si>
    <t>Kingwood township, Hunterdon County</t>
  </si>
  <si>
    <t>Frelinghuysen township, Warren County</t>
  </si>
  <si>
    <t>Shamong township, Burlington County</t>
  </si>
  <si>
    <t>Logan township, Gloucester County</t>
  </si>
  <si>
    <t>Ewing township, Mercer County</t>
  </si>
  <si>
    <t>Upper Pittsgrove township, Salem County</t>
  </si>
  <si>
    <t>Port Republic city, Atlantic County</t>
  </si>
  <si>
    <t>Beverly city, Burlington County</t>
  </si>
  <si>
    <t>Winfield township, Union County</t>
  </si>
  <si>
    <t>Palmyra borough, Burlington County</t>
  </si>
  <si>
    <t>Stratford borough, Camden County</t>
  </si>
  <si>
    <t>Pitman borough, Gloucester County</t>
  </si>
  <si>
    <t>Linwood city, Atlantic County</t>
  </si>
  <si>
    <t>Sea Bright borough, Monmouth County</t>
  </si>
  <si>
    <t>Andover borough, Sussex County</t>
  </si>
  <si>
    <t>Branchville borough, Sussex County</t>
  </si>
  <si>
    <t>Trenton city, Mercer County</t>
  </si>
  <si>
    <t>Plainfield city, Union County</t>
  </si>
  <si>
    <t>New Brunswick city, Middlesex County</t>
  </si>
  <si>
    <t>Chesilhurst borough, Camden County</t>
  </si>
  <si>
    <t>Dover town, Morris County</t>
  </si>
  <si>
    <t>Hillside township, Union County</t>
  </si>
  <si>
    <t>Ogdensburg borough, Sussex County</t>
  </si>
  <si>
    <t>Harmony township, Warren County</t>
  </si>
  <si>
    <t>Interlaken borough, Monmouth County</t>
  </si>
  <si>
    <t>Leonia borough, Bergen County</t>
  </si>
  <si>
    <t>Avon-by-the-Sea borough, Monmouth County</t>
  </si>
  <si>
    <t>Fieldsboro borough, Burlington County</t>
  </si>
  <si>
    <t>Lakehurst borough, Ocean County</t>
  </si>
  <si>
    <t>South Toms River borough, Ocean County</t>
  </si>
  <si>
    <t>Pleasantville city, Atlantic County</t>
  </si>
  <si>
    <t>Pine Hill borough, Camden County</t>
  </si>
  <si>
    <t>Netcong borough, Morris County</t>
  </si>
  <si>
    <t>Riverside township, Burlington County</t>
  </si>
  <si>
    <t>Bound Brook borough, Somerset County</t>
  </si>
  <si>
    <t>Mount Holly township, Burlington County</t>
  </si>
  <si>
    <t>Essex Fells borough, Essex County</t>
  </si>
  <si>
    <t>North Caldwell borough, Essex County</t>
  </si>
  <si>
    <t>Prospect Park borough, Passaic County</t>
  </si>
  <si>
    <t>Victory Gardens borough, Morris County</t>
  </si>
  <si>
    <t>Old Bridge township, Middlesex County</t>
  </si>
  <si>
    <t>Parsippany-Troy Hills township, Morris County</t>
  </si>
  <si>
    <t>Piscataway township, Middlesex County</t>
  </si>
  <si>
    <t>North Brunswick township, Middlesex County</t>
  </si>
  <si>
    <t>Willingboro township, Burlington County</t>
  </si>
  <si>
    <t>Mount Olive township, Morris County</t>
  </si>
  <si>
    <t>East Windsor township, Mercer County</t>
  </si>
  <si>
    <t>Long Beach township, Ocean County</t>
  </si>
  <si>
    <t>Wildwood Crest borough, Cape May County</t>
  </si>
  <si>
    <t>Brigantine city, Atlantic County</t>
  </si>
  <si>
    <t>Avalon borough, Cape May County</t>
  </si>
  <si>
    <t>Brick township, Ocean County</t>
  </si>
  <si>
    <t>Longport borough, Atlantic County</t>
  </si>
  <si>
    <t>Fairfield township, Essex County</t>
  </si>
  <si>
    <t>Penns Grove borough, Salem County</t>
  </si>
  <si>
    <t>Salem city, Salem County</t>
  </si>
  <si>
    <t>Sussex borough, Sussex County</t>
  </si>
  <si>
    <t>Moonachie borough, Bergen County</t>
  </si>
  <si>
    <t>Teterboro borough, Bergen County</t>
  </si>
  <si>
    <t>Montague township, Sussex County</t>
  </si>
  <si>
    <t>Pemberton township, Burlington County</t>
  </si>
  <si>
    <t>Bellmawr borough, Camden County</t>
  </si>
  <si>
    <t>Manchester township, Ocean County</t>
  </si>
  <si>
    <t>Berkeley township, Ocean County</t>
  </si>
  <si>
    <t>Wrightstown borough, Burlington County</t>
  </si>
  <si>
    <t>Pohatcong township, Warren County</t>
  </si>
  <si>
    <t>Elsinboro township, Salem County</t>
  </si>
  <si>
    <t>Oldmans township, Salem County</t>
  </si>
  <si>
    <t>Hampton township, Sussex County</t>
  </si>
  <si>
    <t>Folsom borough, Atlantic County</t>
  </si>
  <si>
    <t>Greenwich township, Gloucester County</t>
  </si>
  <si>
    <t>Irvington township, Essex County</t>
  </si>
  <si>
    <t>Glen Ridge borough, Essex County</t>
  </si>
  <si>
    <t>Elizabeth city, Union County</t>
  </si>
  <si>
    <t>Paterson city, Passaic County</t>
  </si>
  <si>
    <t>Mendham township, Morris County</t>
  </si>
  <si>
    <t>Lebanon township, Hunterdon County</t>
  </si>
  <si>
    <t>Pennsauken township, Camden County</t>
  </si>
  <si>
    <t>Kearny town, Hudson County</t>
  </si>
  <si>
    <t>Union township, Union County</t>
  </si>
  <si>
    <t>Oakland borough, Bergen County</t>
  </si>
  <si>
    <t>Denville township, Morris County</t>
  </si>
  <si>
    <t>East Orange city, Essex County</t>
  </si>
  <si>
    <t>South Orange Village township, Essex County</t>
  </si>
  <si>
    <t>Madison borough, Morris County</t>
  </si>
  <si>
    <t>Ridgewood village, Bergen County</t>
  </si>
  <si>
    <t>Maplewood township, Essex County</t>
  </si>
  <si>
    <t>Rutherford borough, Bergen County</t>
  </si>
  <si>
    <t>River Edge borough, Bergen County</t>
  </si>
  <si>
    <t>West Deptford township, Gloucester County</t>
  </si>
  <si>
    <t>Ocean Gate borough, Ocean County</t>
  </si>
  <si>
    <t>Sandyston township, Sussex County</t>
  </si>
  <si>
    <t>Delanco township, Burlington County</t>
  </si>
  <si>
    <t>Stockton borough, Hunterdon County</t>
  </si>
  <si>
    <t>Rocky Hill borough, Somerset County</t>
  </si>
  <si>
    <t>Hopewell borough, Mercer County</t>
  </si>
  <si>
    <t>Woolwich township, Gloucester County</t>
  </si>
  <si>
    <t>Pilesgrove township, Salem County</t>
  </si>
  <si>
    <t>Upper township, Cape May County</t>
  </si>
  <si>
    <t>Florence township, Burlington County</t>
  </si>
  <si>
    <t>Maurice River township, Cumberland County</t>
  </si>
  <si>
    <t>East Greenwich township, Gloucester County</t>
  </si>
  <si>
    <t>Robbinsville township, Mercer County</t>
  </si>
  <si>
    <t>Glassboro borough, Gloucester County</t>
  </si>
  <si>
    <t>Woodlynne borough, Camden County</t>
  </si>
  <si>
    <t>West New York town, Hudson County</t>
  </si>
  <si>
    <t>Little Ferry borough, Bergen County</t>
  </si>
  <si>
    <t>Edison township, Middlesex County</t>
  </si>
  <si>
    <t>Newark city, Essex County</t>
  </si>
  <si>
    <t>Bloomfield township, Essex County</t>
  </si>
  <si>
    <t>Guttenberg town, Hudson County</t>
  </si>
  <si>
    <t>Passaic city, Passaic County</t>
  </si>
  <si>
    <t>Bayonne city, Hudson County</t>
  </si>
  <si>
    <t>Bogota borough, Bergen County</t>
  </si>
  <si>
    <t>Allentown borough, Monmouth County</t>
  </si>
  <si>
    <t>Pine Valley borough, Camden County</t>
  </si>
  <si>
    <t>Pine Beach borough, Ocean County</t>
  </si>
  <si>
    <t>Hamburg borough, Sussex County</t>
  </si>
  <si>
    <t>Dennis township, Cape May County</t>
  </si>
  <si>
    <t>Califon borough, Hunterdon County</t>
  </si>
  <si>
    <t>Riverton borough, Burlington County</t>
  </si>
  <si>
    <t>Englishtown borough, Monmouth County</t>
  </si>
  <si>
    <t>Helmetta borough, Middlesex County</t>
  </si>
  <si>
    <t>Estell Manor city, Atlantic County</t>
  </si>
  <si>
    <t>Loch Arbour village, Monmouth County</t>
  </si>
  <si>
    <t>Wenonah borough, Gloucester County</t>
  </si>
  <si>
    <t>Bethlehem township, Hunterdon County</t>
  </si>
  <si>
    <t>Old Tappan borough, Bergen County</t>
  </si>
  <si>
    <t>Readington township, Hunterdon County</t>
  </si>
  <si>
    <t>Washington township, Morris County</t>
  </si>
  <si>
    <t>Norwood borough, Bergen County</t>
  </si>
  <si>
    <t>Franklin township, Hunterdon County</t>
  </si>
  <si>
    <t>West Amwell township, Hunterdon County</t>
  </si>
  <si>
    <t>East Amwell township, Hunterdon County</t>
  </si>
  <si>
    <t>Hope township, Warren County</t>
  </si>
  <si>
    <t>Frankford township, Sussex County</t>
  </si>
  <si>
    <t>Springfield township, Burlington County</t>
  </si>
  <si>
    <t>Far Hills borough, Somerset County</t>
  </si>
  <si>
    <t>Medford township, Burlington County</t>
  </si>
  <si>
    <t>Branchburg township, Somerset County</t>
  </si>
  <si>
    <t>Hopewell township, Mercer County</t>
  </si>
  <si>
    <t>Clinton township, Hunterdon County</t>
  </si>
  <si>
    <t>Sparta township, Sussex County</t>
  </si>
  <si>
    <t>Woodcliff Lake borough, Bergen County</t>
  </si>
  <si>
    <t>Mendham borough, Morris County</t>
  </si>
  <si>
    <t>Harrington Park borough, Bergen County</t>
  </si>
  <si>
    <t>Summit city, Union County</t>
  </si>
  <si>
    <t>Livingston township, Essex County</t>
  </si>
  <si>
    <t>Scotch Plains township, Union County</t>
  </si>
  <si>
    <t>Camden city, Camden County</t>
  </si>
  <si>
    <t>Vernon township, Sussex County</t>
  </si>
  <si>
    <t>Voorhees township, Camden County</t>
  </si>
  <si>
    <t>Clifton city, Passaic County</t>
  </si>
  <si>
    <t>Woodbridge township, Middlesex County</t>
  </si>
  <si>
    <t>Randolph township, Morris County</t>
  </si>
  <si>
    <t>Montville township, Morris County</t>
  </si>
  <si>
    <t>Montgomery township, Somerset County</t>
  </si>
  <si>
    <t>Bernards township, Somerset County</t>
  </si>
  <si>
    <t>Rochelle Park township, Bergen County</t>
  </si>
  <si>
    <t>Lake Como borough, Monmouth County</t>
  </si>
  <si>
    <t>Lebanon borough, Hunterdon County</t>
  </si>
  <si>
    <t>South Bound Brook borough, Somerset County</t>
  </si>
  <si>
    <t>Stanhope borough, Sussex County</t>
  </si>
  <si>
    <t>Atlantic Highlands borough, Monmouth County</t>
  </si>
  <si>
    <t>Ocean township, Monmouth County</t>
  </si>
  <si>
    <t>Gloucester township, Camden County</t>
  </si>
  <si>
    <t>Hazlet township, Monmouth County</t>
  </si>
  <si>
    <t>Point Pleasant borough, Ocean County</t>
  </si>
  <si>
    <t>Ridgefield borough, Bergen County</t>
  </si>
  <si>
    <t>Northfield city, Atlantic County</t>
  </si>
  <si>
    <t>Howell township, Monmouth County</t>
  </si>
  <si>
    <t>Toms River township, Ocean County</t>
  </si>
  <si>
    <t>Cherry Hill township, Camden County</t>
  </si>
  <si>
    <t>Jackson township, Ocean County</t>
  </si>
  <si>
    <t>Egg Harbor township, Atlantic County</t>
  </si>
  <si>
    <t>East Brunswick township, Middlesex County</t>
  </si>
  <si>
    <t>Mahwah township, Bergen County</t>
  </si>
  <si>
    <t>Secaucus town, Hudson County</t>
  </si>
  <si>
    <t>Bridgewater township, Somerset County</t>
  </si>
  <si>
    <t>Hillsborough township, Somerset County</t>
  </si>
  <si>
    <t>Hamilton township, Mercer County</t>
  </si>
  <si>
    <t>Keansburg borough, Monmouth County</t>
  </si>
  <si>
    <t>Northvale borough, Bergen County</t>
  </si>
  <si>
    <t>Laurel Springs borough, Camden County</t>
  </si>
  <si>
    <t>Lawnside borough, Camden County</t>
  </si>
  <si>
    <t>Haddonfield borough, Camden County</t>
  </si>
  <si>
    <t>Shrewsbury township, Monmouth County</t>
  </si>
  <si>
    <t>Park Ridge borough, Bergen County</t>
  </si>
  <si>
    <t>Spring Lake Heights borough, Monmouth County</t>
  </si>
  <si>
    <t>Lower Alloways Creek township, Salem County</t>
  </si>
  <si>
    <t>Pennington borough, Mercer County</t>
  </si>
  <si>
    <t>Carlstadt borough, Bergen County</t>
  </si>
  <si>
    <t>Deal borough, Monmouth County</t>
  </si>
  <si>
    <t>Surf City borough, Ocean County</t>
  </si>
  <si>
    <t>Burlington township, Burlington County</t>
  </si>
  <si>
    <t>Swedesboro borough, Gloucester County</t>
  </si>
  <si>
    <t>North Haledon borough, Passaic County</t>
  </si>
  <si>
    <t>Clark township, Union County</t>
  </si>
  <si>
    <t>Franklin Lakes borough, Bergen County</t>
  </si>
  <si>
    <t>Millstone township, Monmouth County</t>
  </si>
  <si>
    <t>Paramus borough, Bergen County</t>
  </si>
  <si>
    <t>Chesterfield township, Burlington County</t>
  </si>
  <si>
    <t>South River borough, Middlesex County</t>
  </si>
  <si>
    <t>East Hanover township, Morris County</t>
  </si>
  <si>
    <t>Hanover township, Morris County</t>
  </si>
  <si>
    <t>Boonton township, Morris County</t>
  </si>
  <si>
    <t>Eastampton township, Burlington County</t>
  </si>
  <si>
    <t>Hainesport township, Burlington County</t>
  </si>
  <si>
    <t>South Hackensack township, Bergen County</t>
  </si>
  <si>
    <t>Pemberton borough, Burlington County</t>
  </si>
  <si>
    <t>Florham Park borough, Morris County</t>
  </si>
  <si>
    <t>Saddle River borough, Bergen County</t>
  </si>
  <si>
    <t>West Milford township, Passaic County</t>
  </si>
  <si>
    <t>Gibbsboro borough, Camden County</t>
  </si>
  <si>
    <t>Pittsgrove township, Salem County</t>
  </si>
  <si>
    <t>Ship Bottom borough, Ocean County</t>
  </si>
  <si>
    <t>Bay Head borough, Ocean County</t>
  </si>
  <si>
    <t>National Park borough, Gloucester County</t>
  </si>
  <si>
    <t>Newfield borough, Gloucester County</t>
  </si>
  <si>
    <t>Beach Haven borough, Ocean County</t>
  </si>
  <si>
    <t>Southampton township, Burlington County</t>
  </si>
  <si>
    <t>Deerfield township, Cumberland County</t>
  </si>
  <si>
    <t>Vineland city, Cumberland County</t>
  </si>
  <si>
    <t>Franklin township, Somerset County</t>
  </si>
  <si>
    <t>Monroe township, Middlesex County</t>
  </si>
  <si>
    <t>Middlesex borough, Middlesex County</t>
  </si>
  <si>
    <t>Jefferson township, Morris County</t>
  </si>
  <si>
    <t>Wildwood city, Cape May County</t>
  </si>
  <si>
    <t>Mannington township, Salem County</t>
  </si>
  <si>
    <t>Elk township, Gloucester County</t>
  </si>
  <si>
    <t>Mantoloking borough, Ocean County</t>
  </si>
  <si>
    <t>Millstone borough, Somerset County</t>
  </si>
  <si>
    <t>Jamesburg borough, Middlesex County</t>
  </si>
  <si>
    <t>Marlboro township, Monmouth County</t>
  </si>
  <si>
    <t>South Brunswick township, Middlesex County</t>
  </si>
  <si>
    <t>West Windsor township, Mercer County</t>
  </si>
  <si>
    <t>Brooklawn borough, Camden County</t>
  </si>
  <si>
    <t>Woodland township, Burlington County</t>
  </si>
  <si>
    <t>Waterford township, Camden County</t>
  </si>
  <si>
    <t>Englewood city, Bergen County</t>
  </si>
  <si>
    <t>Roselle borough, Union County</t>
  </si>
  <si>
    <t>North Plainfield borough, Somerset County</t>
  </si>
  <si>
    <t>West Orange township, Essex County</t>
  </si>
  <si>
    <t>Seaside Park borough, Ocean County</t>
  </si>
  <si>
    <t>Burlington city, Burlington County</t>
  </si>
  <si>
    <t>Stillwater township, Sussex County</t>
  </si>
  <si>
    <t>Holland township, Hunterdon County</t>
  </si>
  <si>
    <t>Chester borough, Morris County</t>
  </si>
  <si>
    <t>Greenwich township, Cumberland County</t>
  </si>
  <si>
    <t>Atlantic City city, Atlantic County</t>
  </si>
  <si>
    <t>Corbin City city, Atlantic County</t>
  </si>
  <si>
    <t>Egg Harbor City city, Atlantic County</t>
  </si>
  <si>
    <t>Margate City city, Atlantic County</t>
  </si>
  <si>
    <t>Ventnor City city, Atlantic County</t>
  </si>
  <si>
    <t>Alpine borough, Bergen County</t>
  </si>
  <si>
    <t>East Rutherford borough, Bergen County</t>
  </si>
  <si>
    <t>Edgewater borough, Bergen County</t>
  </si>
  <si>
    <t>Fort Lee borough, Bergen County</t>
  </si>
  <si>
    <t>Montvale borough, Bergen County</t>
  </si>
  <si>
    <t>Rockleigh borough, Bergen County</t>
  </si>
  <si>
    <t>Wood-Ridge borough, Bergen County</t>
  </si>
  <si>
    <t>Maple Shade township, Burlington County</t>
  </si>
  <si>
    <t>Gloucester City city, Camden County</t>
  </si>
  <si>
    <t>Hi-Nella borough, Camden County</t>
  </si>
  <si>
    <t>Tavistock borough, Camden County</t>
  </si>
  <si>
    <t>North Wildwood city, Cape May County</t>
  </si>
  <si>
    <t>Ocean City city, Cape May County</t>
  </si>
  <si>
    <t>Sea Isle City city, Cape May County</t>
  </si>
  <si>
    <t>Stone Harbor borough, Cape May County</t>
  </si>
  <si>
    <t>Millburn township, Essex County</t>
  </si>
  <si>
    <t>South Harrison township, Gloucester County</t>
  </si>
  <si>
    <t>Hoboken city, Hudson County</t>
  </si>
  <si>
    <t>Jersey City city, Hudson County</t>
  </si>
  <si>
    <t>Union City city, Hudson County</t>
  </si>
  <si>
    <t>Weehawken township, Hudson County</t>
  </si>
  <si>
    <t>South Plainfield borough, Middlesex County</t>
  </si>
  <si>
    <t>Highlands borough, Monmouth County</t>
  </si>
  <si>
    <t>Matawan borough, Monmouth County</t>
  </si>
  <si>
    <t>Sea Girt borough, Monmouth County</t>
  </si>
  <si>
    <t>Spring Lake borough, Monmouth County</t>
  </si>
  <si>
    <t>Mount Arlington borough, Morris County</t>
  </si>
  <si>
    <t>Riverdale borough, Morris County</t>
  </si>
  <si>
    <t>Barnegat Light borough, Ocean County</t>
  </si>
  <si>
    <t>Beachwood borough, Ocean County</t>
  </si>
  <si>
    <t>Lakewood township, Ocean County</t>
  </si>
  <si>
    <t>Pennsville township, Salem County</t>
  </si>
  <si>
    <t>Peapack and Gladstone borough, Somerset County</t>
  </si>
  <si>
    <t>Franklin borough, Sussex County</t>
  </si>
  <si>
    <t>Hopatcong borough, Sussex County</t>
  </si>
  <si>
    <t>Byram township, Sussex County</t>
  </si>
  <si>
    <t>Walpack township, Sussex County</t>
  </si>
  <si>
    <t>Select Municipality</t>
  </si>
  <si>
    <t>County Average</t>
  </si>
  <si>
    <t>NJ Average</t>
  </si>
  <si>
    <t>Neighboring Towns</t>
  </si>
  <si>
    <t>PILOT Assessed Value</t>
  </si>
  <si>
    <t>Neighboring Town 1</t>
  </si>
  <si>
    <t>Neighboring Town 2</t>
  </si>
  <si>
    <t>Neighboring Town 3</t>
  </si>
  <si>
    <t>Neighboring Town 4</t>
  </si>
  <si>
    <t>Neighboring Town 5</t>
  </si>
  <si>
    <t>Neighboring Town 6</t>
  </si>
  <si>
    <t>Neighboring Town 7</t>
  </si>
  <si>
    <t>Neighboring Town 8</t>
  </si>
  <si>
    <t>Neighboring Town 9</t>
  </si>
  <si>
    <t>Neighboring Town 10</t>
  </si>
  <si>
    <t>Neighboring Town 11</t>
  </si>
  <si>
    <t>Neighboring Town 12</t>
  </si>
  <si>
    <t>Neighboring Town 13</t>
  </si>
  <si>
    <t>Neighboring Town 14</t>
  </si>
  <si>
    <t>Neighboring Town 15</t>
  </si>
  <si>
    <t>Neighboring Town 16</t>
  </si>
  <si>
    <t>Pleasantville</t>
  </si>
  <si>
    <t>Absecon</t>
  </si>
  <si>
    <t>Ventnor City</t>
  </si>
  <si>
    <t>Brigantine</t>
  </si>
  <si>
    <t>Vineland</t>
  </si>
  <si>
    <t>Estell Manor</t>
  </si>
  <si>
    <t>Ocean City</t>
  </si>
  <si>
    <t>Corbin City</t>
  </si>
  <si>
    <t>Somers Point</t>
  </si>
  <si>
    <t>Linwood</t>
  </si>
  <si>
    <t>Northfield</t>
  </si>
  <si>
    <t>Hammonton</t>
  </si>
  <si>
    <t>Port Republic</t>
  </si>
  <si>
    <t>Englewood</t>
  </si>
  <si>
    <t>Ridgefield Park Village</t>
  </si>
  <si>
    <t>Hackensack</t>
  </si>
  <si>
    <t>Secaucus</t>
  </si>
  <si>
    <t>Garfield</t>
  </si>
  <si>
    <t>Paterson</t>
  </si>
  <si>
    <t>Clifton</t>
  </si>
  <si>
    <t>Ridgewood Village</t>
  </si>
  <si>
    <t>Kearny</t>
  </si>
  <si>
    <t>Bordentown</t>
  </si>
  <si>
    <t>Beverly</t>
  </si>
  <si>
    <t>Sea Isle City</t>
  </si>
  <si>
    <t>Wildwood</t>
  </si>
  <si>
    <t>North Wildwood</t>
  </si>
  <si>
    <t>Millville</t>
  </si>
  <si>
    <t>Bridgeton</t>
  </si>
  <si>
    <t>Newark</t>
  </si>
  <si>
    <t>East Orange</t>
  </si>
  <si>
    <t>Summit</t>
  </si>
  <si>
    <t>Elizabeth</t>
  </si>
  <si>
    <t>Bayonne</t>
  </si>
  <si>
    <t>Harrison</t>
  </si>
  <si>
    <t>Woodbury</t>
  </si>
  <si>
    <t>West New York</t>
  </si>
  <si>
    <t>Union City</t>
  </si>
  <si>
    <t>Hoboken</t>
  </si>
  <si>
    <t>Guttenberg</t>
  </si>
  <si>
    <t>Clinton</t>
  </si>
  <si>
    <t>Lambertville</t>
  </si>
  <si>
    <t>Trenton</t>
  </si>
  <si>
    <t>Linden</t>
  </si>
  <si>
    <t>Plainfield</t>
  </si>
  <si>
    <t>New Brunswick</t>
  </si>
  <si>
    <t>South Amboy</t>
  </si>
  <si>
    <t>Perth Amboy</t>
  </si>
  <si>
    <t>Rahway</t>
  </si>
  <si>
    <t>Loch Arbour Village</t>
  </si>
  <si>
    <t>Long Branch</t>
  </si>
  <si>
    <t>Asbury Park</t>
  </si>
  <si>
    <t>Boonton</t>
  </si>
  <si>
    <t>Dover</t>
  </si>
  <si>
    <t>Morristown</t>
  </si>
  <si>
    <t>Hackettstown</t>
  </si>
  <si>
    <t>Newton</t>
  </si>
  <si>
    <t>Westfield</t>
  </si>
  <si>
    <t>Phillipsburg</t>
  </si>
  <si>
    <t>Belvidere</t>
  </si>
  <si>
    <t>Aberdeen Twp</t>
  </si>
  <si>
    <t>Alexandria Twp</t>
  </si>
  <si>
    <t>Allamuchy Twp</t>
  </si>
  <si>
    <t>Alloway Twp</t>
  </si>
  <si>
    <t>Andover Twp</t>
  </si>
  <si>
    <t>Barnegat Twp</t>
  </si>
  <si>
    <t>Bass River Twp</t>
  </si>
  <si>
    <t>Bedminster Twp</t>
  </si>
  <si>
    <t>Belleville Twp</t>
  </si>
  <si>
    <t>Berkeley Heights Twp</t>
  </si>
  <si>
    <t>Berkeley Twp</t>
  </si>
  <si>
    <t>Berlin Twp</t>
  </si>
  <si>
    <t>Bernards Twp</t>
  </si>
  <si>
    <t>Bethlehem Twp</t>
  </si>
  <si>
    <t>Blairstown Twp</t>
  </si>
  <si>
    <t>Bloomfield Twp</t>
  </si>
  <si>
    <t>Boonton Twp</t>
  </si>
  <si>
    <t>Bordentown Twp</t>
  </si>
  <si>
    <t>Branchburg Twp</t>
  </si>
  <si>
    <t>Brick Twp</t>
  </si>
  <si>
    <t>Bridgewater Twp</t>
  </si>
  <si>
    <t>Buena Vista Twp</t>
  </si>
  <si>
    <t>Burlington Twp</t>
  </si>
  <si>
    <t>Byram Twp</t>
  </si>
  <si>
    <t>Carneys Point Twp</t>
  </si>
  <si>
    <t>Cedar Grove Twp</t>
  </si>
  <si>
    <t>Chatham Twp</t>
  </si>
  <si>
    <t>Cherry Hill Twp</t>
  </si>
  <si>
    <t>Chester Twp</t>
  </si>
  <si>
    <t>Chesterfield Twp</t>
  </si>
  <si>
    <t>Cinnaminson Twp</t>
  </si>
  <si>
    <t>City of Orange Twp</t>
  </si>
  <si>
    <t>Clark Twp</t>
  </si>
  <si>
    <t>Clinton Twp</t>
  </si>
  <si>
    <t>Colts Neck Twp</t>
  </si>
  <si>
    <t>Commercial Twp</t>
  </si>
  <si>
    <t>Cranbury Twp</t>
  </si>
  <si>
    <t>Cranford Twp</t>
  </si>
  <si>
    <t>Deerfield Twp</t>
  </si>
  <si>
    <t>Delanco Twp</t>
  </si>
  <si>
    <t>Delaware Twp</t>
  </si>
  <si>
    <t>Delran Twp</t>
  </si>
  <si>
    <t>Dennis Twp</t>
  </si>
  <si>
    <t>Denville Twp</t>
  </si>
  <si>
    <t>Deptford Twp</t>
  </si>
  <si>
    <t>Downe Twp</t>
  </si>
  <si>
    <t>Eagleswood Twp</t>
  </si>
  <si>
    <t>East Amwell Twp</t>
  </si>
  <si>
    <t>East Brunswick Twp</t>
  </si>
  <si>
    <t>East Greenwich Twp</t>
  </si>
  <si>
    <t>East Hanover Twp</t>
  </si>
  <si>
    <t>East Windsor Twp</t>
  </si>
  <si>
    <t>Eastampton Twp</t>
  </si>
  <si>
    <t>Edgewater Park Twp</t>
  </si>
  <si>
    <t>Edison Twp</t>
  </si>
  <si>
    <t>Egg Harbor Twp</t>
  </si>
  <si>
    <t>Elk Twp</t>
  </si>
  <si>
    <t>Elsinboro Twp</t>
  </si>
  <si>
    <t>Evesham Twp</t>
  </si>
  <si>
    <t>Ewing Twp</t>
  </si>
  <si>
    <t>Fairfield Twp</t>
  </si>
  <si>
    <t>Florence Twp</t>
  </si>
  <si>
    <t>Frankford Twp</t>
  </si>
  <si>
    <t>Franklin Twp</t>
  </si>
  <si>
    <t>Fredon Twp</t>
  </si>
  <si>
    <t>Freehold Twp</t>
  </si>
  <si>
    <t>Frelinghuysen Twp</t>
  </si>
  <si>
    <t>Galloway Twp</t>
  </si>
  <si>
    <t>Gloucester Twp</t>
  </si>
  <si>
    <t>Green Brook Twp</t>
  </si>
  <si>
    <t>Green Twp</t>
  </si>
  <si>
    <t>Greenwich Twp</t>
  </si>
  <si>
    <t>Haddon Twp</t>
  </si>
  <si>
    <t>Hainesport Twp</t>
  </si>
  <si>
    <t>Hamilton Twp</t>
  </si>
  <si>
    <t>Hampton Twp</t>
  </si>
  <si>
    <t>Hanover Twp</t>
  </si>
  <si>
    <t>Harding Twp</t>
  </si>
  <si>
    <t>Hardwick Twp</t>
  </si>
  <si>
    <t>Hardyston Twp</t>
  </si>
  <si>
    <t>Harmony Twp</t>
  </si>
  <si>
    <t>Harrison Twp</t>
  </si>
  <si>
    <t>Hazlet Twp</t>
  </si>
  <si>
    <t>Hillsborough Twp</t>
  </si>
  <si>
    <t>Hillside Twp</t>
  </si>
  <si>
    <t>Holland Twp</t>
  </si>
  <si>
    <t>Holmdel Twp</t>
  </si>
  <si>
    <t>Hope Twp</t>
  </si>
  <si>
    <t>Hopewell Twp</t>
  </si>
  <si>
    <t>Howell Twp</t>
  </si>
  <si>
    <t>Independence Twp</t>
  </si>
  <si>
    <t>Irvington Twp</t>
  </si>
  <si>
    <t>Jackson Twp</t>
  </si>
  <si>
    <t>Jefferson Twp</t>
  </si>
  <si>
    <t>Kingwood Twp</t>
  </si>
  <si>
    <t>Knowlton Twp</t>
  </si>
  <si>
    <t>Lacey Twp</t>
  </si>
  <si>
    <t>Lafayette Twp</t>
  </si>
  <si>
    <t>Lakewood Twp</t>
  </si>
  <si>
    <t>Lawrence Twp</t>
  </si>
  <si>
    <t>Lebanon Twp</t>
  </si>
  <si>
    <t>Liberty Twp</t>
  </si>
  <si>
    <t>Little Egg Harbor Twp</t>
  </si>
  <si>
    <t>Little Falls Twp</t>
  </si>
  <si>
    <t>Livingston Twp</t>
  </si>
  <si>
    <t>Logan Twp</t>
  </si>
  <si>
    <t>Long Beach Twp</t>
  </si>
  <si>
    <t>Long Hill Twp</t>
  </si>
  <si>
    <t>Lopatcong Twp</t>
  </si>
  <si>
    <t>Lower Alloways Creek Twp</t>
  </si>
  <si>
    <t>Lower Twp</t>
  </si>
  <si>
    <t>Lumberton Twp</t>
  </si>
  <si>
    <t>Lyndhurst Twp</t>
  </si>
  <si>
    <t>Mahwah Twp</t>
  </si>
  <si>
    <t>Manalapan Twp</t>
  </si>
  <si>
    <t>Manchester Twp</t>
  </si>
  <si>
    <t>Mannington Twp</t>
  </si>
  <si>
    <t>Mansfield Twp</t>
  </si>
  <si>
    <t>Mantua Twp</t>
  </si>
  <si>
    <t>Maple Shade Twp</t>
  </si>
  <si>
    <t>Maplewood Twp</t>
  </si>
  <si>
    <t>Marlboro Twp</t>
  </si>
  <si>
    <t>Maurice River Twp</t>
  </si>
  <si>
    <t>Medford Twp</t>
  </si>
  <si>
    <t>Mendham Twp</t>
  </si>
  <si>
    <t>Middle Twp</t>
  </si>
  <si>
    <t>Middletown Twp</t>
  </si>
  <si>
    <t>Millburn Twp</t>
  </si>
  <si>
    <t>Millstone Twp</t>
  </si>
  <si>
    <t>Mine Hill Twp</t>
  </si>
  <si>
    <t>Monroe Twp</t>
  </si>
  <si>
    <t>Montague Twp</t>
  </si>
  <si>
    <t>Montclair Twp</t>
  </si>
  <si>
    <t>Montgomery Twp</t>
  </si>
  <si>
    <t>Montville Twp</t>
  </si>
  <si>
    <t>Moorestown Twp</t>
  </si>
  <si>
    <t>Morris Twp</t>
  </si>
  <si>
    <t>Mount Holly Twp</t>
  </si>
  <si>
    <t>Mount Laurel Twp</t>
  </si>
  <si>
    <t>Mount Olive Twp</t>
  </si>
  <si>
    <t>Mullica Twp</t>
  </si>
  <si>
    <t>Neptune Twp</t>
  </si>
  <si>
    <t>New Hanover Twp</t>
  </si>
  <si>
    <t>North Bergen Twp</t>
  </si>
  <si>
    <t>North Brunswick Twp</t>
  </si>
  <si>
    <t>North Hanover Twp</t>
  </si>
  <si>
    <t>Nutley Twp</t>
  </si>
  <si>
    <t>Ocean Twp</t>
  </si>
  <si>
    <t>Old Bridge Twp</t>
  </si>
  <si>
    <t>Oldmans Twp</t>
  </si>
  <si>
    <t>Oxford Twp</t>
  </si>
  <si>
    <t>Parsippany-Troy Hills Twp</t>
  </si>
  <si>
    <t>Pemberton Twp</t>
  </si>
  <si>
    <t>Pennsauken Twp</t>
  </si>
  <si>
    <t>Pennsville Twp</t>
  </si>
  <si>
    <t>Pequannock Twp</t>
  </si>
  <si>
    <t>Pilesgrove Twp</t>
  </si>
  <si>
    <t>Piscataway Twp</t>
  </si>
  <si>
    <t>Pittsgrove Twp</t>
  </si>
  <si>
    <t>Plainsboro Twp</t>
  </si>
  <si>
    <t>Plumsted Twp</t>
  </si>
  <si>
    <t>Pohatcong Twp</t>
  </si>
  <si>
    <t>Quinton Twp</t>
  </si>
  <si>
    <t>Randolph Twp</t>
  </si>
  <si>
    <t>Raritan Twp</t>
  </si>
  <si>
    <t>Readington Twp</t>
  </si>
  <si>
    <t>River Vale Twp</t>
  </si>
  <si>
    <t>Riverside Twp</t>
  </si>
  <si>
    <t>Robbinsville Twp</t>
  </si>
  <si>
    <t>Rochelle Park Twp</t>
  </si>
  <si>
    <t>Rockaway Twp</t>
  </si>
  <si>
    <t>Roxbury Twp</t>
  </si>
  <si>
    <t>Saddle Brook Twp</t>
  </si>
  <si>
    <t>Sandyston Twp</t>
  </si>
  <si>
    <t>Scotch Plains Twp</t>
  </si>
  <si>
    <t>Shamong Twp</t>
  </si>
  <si>
    <t>Shrewsbury Twp</t>
  </si>
  <si>
    <t>South Brunswick Twp</t>
  </si>
  <si>
    <t>South Hackensack Twp</t>
  </si>
  <si>
    <t>South Harrison Twp</t>
  </si>
  <si>
    <t>South Orange Village Twp</t>
  </si>
  <si>
    <t>Southampton Twp</t>
  </si>
  <si>
    <t>Sparta Twp</t>
  </si>
  <si>
    <t>Springfield Twp</t>
  </si>
  <si>
    <t>Stafford Twp</t>
  </si>
  <si>
    <t>Stillwater Twp</t>
  </si>
  <si>
    <t>Stow Creek Twp</t>
  </si>
  <si>
    <t>Tabernacle Twp</t>
  </si>
  <si>
    <t>Teaneck Twp</t>
  </si>
  <si>
    <t>Tewksbury Twp</t>
  </si>
  <si>
    <t>Toms River Twp</t>
  </si>
  <si>
    <t>Union Twp</t>
  </si>
  <si>
    <t>Upper Deerfield Twp</t>
  </si>
  <si>
    <t>Upper Freehold Twp</t>
  </si>
  <si>
    <t>Upper Pittsgrove Twp</t>
  </si>
  <si>
    <t>Upper Twp</t>
  </si>
  <si>
    <t>Vernon Twp</t>
  </si>
  <si>
    <t>Verona Twp</t>
  </si>
  <si>
    <t>Voorhees Twp</t>
  </si>
  <si>
    <t>Wall Twp</t>
  </si>
  <si>
    <t>Walpack Twp</t>
  </si>
  <si>
    <t>Wantage Twp</t>
  </si>
  <si>
    <t>Warren Twp</t>
  </si>
  <si>
    <t>Washington Twp</t>
  </si>
  <si>
    <t>Waterford Twp</t>
  </si>
  <si>
    <t>Wayne Twp</t>
  </si>
  <si>
    <t>Weehawken Twp</t>
  </si>
  <si>
    <t>West Amwell Twp</t>
  </si>
  <si>
    <t>West Caldwell Twp</t>
  </si>
  <si>
    <t>West Deptford Twp</t>
  </si>
  <si>
    <t>West Milford Twp</t>
  </si>
  <si>
    <t>West Orange Twp</t>
  </si>
  <si>
    <t>West Windsor Twp</t>
  </si>
  <si>
    <t>Westampton Twp</t>
  </si>
  <si>
    <t>Weymouth Twp</t>
  </si>
  <si>
    <t>White Twp</t>
  </si>
  <si>
    <t>Willingboro Twp</t>
  </si>
  <si>
    <t>Winfield Twp</t>
  </si>
  <si>
    <t>Winslow Twp</t>
  </si>
  <si>
    <t>Woodbridge Twp</t>
  </si>
  <si>
    <t>Woodland Twp</t>
  </si>
  <si>
    <t>Woolwich Twp</t>
  </si>
  <si>
    <t>Wyckoff Twp</t>
  </si>
  <si>
    <t>Allendale</t>
  </si>
  <si>
    <t>Allenhurst</t>
  </si>
  <si>
    <t>Allentown</t>
  </si>
  <si>
    <t>Alpha</t>
  </si>
  <si>
    <t>Alpine</t>
  </si>
  <si>
    <t>Andover</t>
  </si>
  <si>
    <t>Atlantic Highlands</t>
  </si>
  <si>
    <t>Audubon</t>
  </si>
  <si>
    <t>Audubon Park</t>
  </si>
  <si>
    <t>Avalon</t>
  </si>
  <si>
    <t>Avon-by-the-Sea</t>
  </si>
  <si>
    <t>Barnegat Light</t>
  </si>
  <si>
    <t>Barrington</t>
  </si>
  <si>
    <t>Bay Head</t>
  </si>
  <si>
    <t>Beach Haven</t>
  </si>
  <si>
    <t>Beachwood</t>
  </si>
  <si>
    <t>Bellmawr</t>
  </si>
  <si>
    <t>Belmar</t>
  </si>
  <si>
    <t>Bergenfield</t>
  </si>
  <si>
    <t>Berlin</t>
  </si>
  <si>
    <t>Bernardsville</t>
  </si>
  <si>
    <t>Bloomingdale</t>
  </si>
  <si>
    <t>Bloomsbury</t>
  </si>
  <si>
    <t>Bogota</t>
  </si>
  <si>
    <t>Bound Brook</t>
  </si>
  <si>
    <t>Bradley Beach</t>
  </si>
  <si>
    <t>Branchville</t>
  </si>
  <si>
    <t>Brielle</t>
  </si>
  <si>
    <t>Brooklawn</t>
  </si>
  <si>
    <t>Buena</t>
  </si>
  <si>
    <t>Butler</t>
  </si>
  <si>
    <t>Caldwell</t>
  </si>
  <si>
    <t>Califon</t>
  </si>
  <si>
    <t>Cape May Point</t>
  </si>
  <si>
    <t>Carlstadt</t>
  </si>
  <si>
    <t>Carteret</t>
  </si>
  <si>
    <t>Chatham</t>
  </si>
  <si>
    <t>Chesilhurst</t>
  </si>
  <si>
    <t>Chester</t>
  </si>
  <si>
    <t>Clayton</t>
  </si>
  <si>
    <t>Clementon</t>
  </si>
  <si>
    <t>Cliffside Park</t>
  </si>
  <si>
    <t>Closter</t>
  </si>
  <si>
    <t>Collingswood</t>
  </si>
  <si>
    <t>Cresskill</t>
  </si>
  <si>
    <t>Deal</t>
  </si>
  <si>
    <t>Demarest</t>
  </si>
  <si>
    <t>Dumont</t>
  </si>
  <si>
    <t>Dunellen</t>
  </si>
  <si>
    <t>East Newark</t>
  </si>
  <si>
    <t>East Rutherford</t>
  </si>
  <si>
    <t>Eatontown</t>
  </si>
  <si>
    <t>Edgewater</t>
  </si>
  <si>
    <t>Elmer</t>
  </si>
  <si>
    <t>Elmwood Park</t>
  </si>
  <si>
    <t>Emerson</t>
  </si>
  <si>
    <t>Englewood Cliffs</t>
  </si>
  <si>
    <t>Englishtown</t>
  </si>
  <si>
    <t>Essex Fells</t>
  </si>
  <si>
    <t>Fair Haven</t>
  </si>
  <si>
    <t>Fair Lawn</t>
  </si>
  <si>
    <t>Fairview</t>
  </si>
  <si>
    <t>Fanwood</t>
  </si>
  <si>
    <t>Far Hills</t>
  </si>
  <si>
    <t>Farmingdale</t>
  </si>
  <si>
    <t>Fieldsboro</t>
  </si>
  <si>
    <t>Flemington</t>
  </si>
  <si>
    <t>Florham Park</t>
  </si>
  <si>
    <t>Folsom</t>
  </si>
  <si>
    <t>Fort Lee</t>
  </si>
  <si>
    <t>Franklin</t>
  </si>
  <si>
    <t>Franklin Lakes</t>
  </si>
  <si>
    <t>Freehold</t>
  </si>
  <si>
    <t>Frenchtown</t>
  </si>
  <si>
    <t>Garwood</t>
  </si>
  <si>
    <t>Gibbsboro</t>
  </si>
  <si>
    <t>Glassboro</t>
  </si>
  <si>
    <t>Glen Gardner</t>
  </si>
  <si>
    <t>Glen Ridge</t>
  </si>
  <si>
    <t>Glen Rock</t>
  </si>
  <si>
    <t>Haddon Heights</t>
  </si>
  <si>
    <t>Haddonfield</t>
  </si>
  <si>
    <t>Haledon</t>
  </si>
  <si>
    <t>Hamburg</t>
  </si>
  <si>
    <t>Hampton</t>
  </si>
  <si>
    <t>Harrington Park</t>
  </si>
  <si>
    <t>Harvey Cedars</t>
  </si>
  <si>
    <t>Hasbrouck Heights</t>
  </si>
  <si>
    <t>Haworth</t>
  </si>
  <si>
    <t>Hawthorne</t>
  </si>
  <si>
    <t>Helmetta</t>
  </si>
  <si>
    <t>High Bridge</t>
  </si>
  <si>
    <t>Highland Park</t>
  </si>
  <si>
    <t>Highlands</t>
  </si>
  <si>
    <t>Hightstown</t>
  </si>
  <si>
    <t>Hillsdale</t>
  </si>
  <si>
    <t>Hi-Nella</t>
  </si>
  <si>
    <t>Ho-Ho-Kus</t>
  </si>
  <si>
    <t>Hopatcong</t>
  </si>
  <si>
    <t>Hopewell</t>
  </si>
  <si>
    <t>Interlaken</t>
  </si>
  <si>
    <t>Island Heights</t>
  </si>
  <si>
    <t>Jamesburg</t>
  </si>
  <si>
    <t>Keansburg</t>
  </si>
  <si>
    <t>Kenilworth</t>
  </si>
  <si>
    <t>Keyport</t>
  </si>
  <si>
    <t>Kinnelon</t>
  </si>
  <si>
    <t>Lake Como</t>
  </si>
  <si>
    <t>Lakehurst</t>
  </si>
  <si>
    <t>Laurel Springs</t>
  </si>
  <si>
    <t>Lavallette</t>
  </si>
  <si>
    <t>Lawnside</t>
  </si>
  <si>
    <t>Lebanon</t>
  </si>
  <si>
    <t>Leonia</t>
  </si>
  <si>
    <t>Lincoln Park</t>
  </si>
  <si>
    <t>Lindenwold</t>
  </si>
  <si>
    <t>Little Ferry</t>
  </si>
  <si>
    <t>Little Silver</t>
  </si>
  <si>
    <t>Lodi</t>
  </si>
  <si>
    <t>Longport</t>
  </si>
  <si>
    <t>Madison</t>
  </si>
  <si>
    <t>Magnolia</t>
  </si>
  <si>
    <t>Manasquan</t>
  </si>
  <si>
    <t>Mantoloking</t>
  </si>
  <si>
    <t>Manville</t>
  </si>
  <si>
    <t>Matawan</t>
  </si>
  <si>
    <t>Maywood</t>
  </si>
  <si>
    <t>Medford Lakes</t>
  </si>
  <si>
    <t>Mendham</t>
  </si>
  <si>
    <t>Merchantville</t>
  </si>
  <si>
    <t>Metuchen</t>
  </si>
  <si>
    <t>Midland Park</t>
  </si>
  <si>
    <t>Milford</t>
  </si>
  <si>
    <t>Millstone</t>
  </si>
  <si>
    <t>Milltown</t>
  </si>
  <si>
    <t>Monmouth Beach</t>
  </si>
  <si>
    <t>Montvale</t>
  </si>
  <si>
    <t>Moonachie</t>
  </si>
  <si>
    <t>Morris Plains</t>
  </si>
  <si>
    <t>Mount Arlington</t>
  </si>
  <si>
    <t>Mount Ephraim</t>
  </si>
  <si>
    <t>Mountain Lakes</t>
  </si>
  <si>
    <t>Mountainside</t>
  </si>
  <si>
    <t>National Park</t>
  </si>
  <si>
    <t>Neptune City</t>
  </si>
  <si>
    <t>Netcong</t>
  </si>
  <si>
    <t>New Milford</t>
  </si>
  <si>
    <t>New Providence</t>
  </si>
  <si>
    <t>Newfield</t>
  </si>
  <si>
    <t>North Arlington</t>
  </si>
  <si>
    <t>North Caldwell</t>
  </si>
  <si>
    <t>North Haledon</t>
  </si>
  <si>
    <t>North Plainfield</t>
  </si>
  <si>
    <t>Northvale</t>
  </si>
  <si>
    <t>Norwood</t>
  </si>
  <si>
    <t>Oakland</t>
  </si>
  <si>
    <t>Oaklyn</t>
  </si>
  <si>
    <t>Ocean Gate</t>
  </si>
  <si>
    <t>Oceanport</t>
  </si>
  <si>
    <t>Ogdensburg</t>
  </si>
  <si>
    <t>Old Tappan</t>
  </si>
  <si>
    <t>Oradell</t>
  </si>
  <si>
    <t>Palisades Park</t>
  </si>
  <si>
    <t>Palmyra</t>
  </si>
  <si>
    <t>Paramus</t>
  </si>
  <si>
    <t>Park Ridge</t>
  </si>
  <si>
    <t>Paulsboro</t>
  </si>
  <si>
    <t>Peapack-Gladstone</t>
  </si>
  <si>
    <t>Pemberton</t>
  </si>
  <si>
    <t>Pennington</t>
  </si>
  <si>
    <t>Penns Grove</t>
  </si>
  <si>
    <t>Pine Beach</t>
  </si>
  <si>
    <t>Pine Hill</t>
  </si>
  <si>
    <t>Pine Valley</t>
  </si>
  <si>
    <t>Pitman</t>
  </si>
  <si>
    <t>Point Pleasant Beach</t>
  </si>
  <si>
    <t>Point Pleasant</t>
  </si>
  <si>
    <t>Pompton Lakes</t>
  </si>
  <si>
    <t>Prospect Park</t>
  </si>
  <si>
    <t>Ramsey</t>
  </si>
  <si>
    <t>Raritan</t>
  </si>
  <si>
    <t>Red Bank</t>
  </si>
  <si>
    <t>Ridgefield</t>
  </si>
  <si>
    <t>Ringwood</t>
  </si>
  <si>
    <t>River Edge</t>
  </si>
  <si>
    <t>Riverdale</t>
  </si>
  <si>
    <t>Riverton</t>
  </si>
  <si>
    <t>Rockaway</t>
  </si>
  <si>
    <t>Rockleigh</t>
  </si>
  <si>
    <t>Rocky Hill</t>
  </si>
  <si>
    <t>Roosevelt</t>
  </si>
  <si>
    <t>Roseland</t>
  </si>
  <si>
    <t>Roselle</t>
  </si>
  <si>
    <t>Roselle Park</t>
  </si>
  <si>
    <t>Rumson</t>
  </si>
  <si>
    <t>Runnemede</t>
  </si>
  <si>
    <t>Rutherford</t>
  </si>
  <si>
    <t>Saddle River</t>
  </si>
  <si>
    <t>Sayreville</t>
  </si>
  <si>
    <t>Sea Bright</t>
  </si>
  <si>
    <t>Sea Girt</t>
  </si>
  <si>
    <t>Seaside Heights</t>
  </si>
  <si>
    <t>Seaside Park</t>
  </si>
  <si>
    <t>Shiloh</t>
  </si>
  <si>
    <t>Ship Bottom</t>
  </si>
  <si>
    <t>Shrewsbury</t>
  </si>
  <si>
    <t>Somerdale</t>
  </si>
  <si>
    <t>Somerville</t>
  </si>
  <si>
    <t>South Bound Brook</t>
  </si>
  <si>
    <t>South Plainfield</t>
  </si>
  <si>
    <t>South River</t>
  </si>
  <si>
    <t>South Toms River</t>
  </si>
  <si>
    <t>Spotswood</t>
  </si>
  <si>
    <t>Spring Lake</t>
  </si>
  <si>
    <t>Spring Lake Heights</t>
  </si>
  <si>
    <t>Stanhope</t>
  </si>
  <si>
    <t>Stockton</t>
  </si>
  <si>
    <t>Stone Harbor</t>
  </si>
  <si>
    <t>Stratford</t>
  </si>
  <si>
    <t>Surf City</t>
  </si>
  <si>
    <t>Swedesboro</t>
  </si>
  <si>
    <t>Tavistock</t>
  </si>
  <si>
    <t>Tenafly</t>
  </si>
  <si>
    <t>Teterboro</t>
  </si>
  <si>
    <t>Tinton Falls</t>
  </si>
  <si>
    <t>Totowa</t>
  </si>
  <si>
    <t>Tuckerton</t>
  </si>
  <si>
    <t>Union Beach</t>
  </si>
  <si>
    <t>Upper Saddle River</t>
  </si>
  <si>
    <t>Victory Gardens</t>
  </si>
  <si>
    <t>Waldwick</t>
  </si>
  <si>
    <t>Wallington</t>
  </si>
  <si>
    <t>Wanaque</t>
  </si>
  <si>
    <t>Washington</t>
  </si>
  <si>
    <t>Watchung</t>
  </si>
  <si>
    <t>Wenonah</t>
  </si>
  <si>
    <t>West Cape May</t>
  </si>
  <si>
    <t>West Long Branch</t>
  </si>
  <si>
    <t>West Wildwood</t>
  </si>
  <si>
    <t>Westville</t>
  </si>
  <si>
    <t>Westwood</t>
  </si>
  <si>
    <t>Wharton</t>
  </si>
  <si>
    <t>Wildwood Crest</t>
  </si>
  <si>
    <t>Woodbine</t>
  </si>
  <si>
    <t>Woodbury Heights</t>
  </si>
  <si>
    <t>Woodcliff Lake</t>
  </si>
  <si>
    <t>Woodland Park</t>
  </si>
  <si>
    <t>Woodlynne</t>
  </si>
  <si>
    <t>Wood-Ridge</t>
  </si>
  <si>
    <t>Woodstown</t>
  </si>
  <si>
    <t>Wrightstown</t>
  </si>
  <si>
    <t>Neighboring Town Average</t>
  </si>
  <si>
    <t>Affordable Housing</t>
  </si>
  <si>
    <t>Comparable Summary</t>
  </si>
  <si>
    <t>Number of PILOTs</t>
  </si>
  <si>
    <t xml:space="preserve">103-121 N 13TH           </t>
  </si>
  <si>
    <t xml:space="preserve">194-220 N 13TH ST        </t>
  </si>
  <si>
    <t xml:space="preserve">203-227 CHARLTON ST      </t>
  </si>
  <si>
    <t xml:space="preserve">287-289 RENNER AVE       </t>
  </si>
  <si>
    <t xml:space="preserve">291-327 SPRINGFIELD AVE  </t>
  </si>
  <si>
    <t xml:space="preserve">302-310 16TH AVE         </t>
  </si>
  <si>
    <t xml:space="preserve">311-317 OSBORNE TERR     </t>
  </si>
  <si>
    <t xml:space="preserve">33-35 N 11TH ST          </t>
  </si>
  <si>
    <t xml:space="preserve">479-485 ELIZABETH AVE    </t>
  </si>
  <si>
    <t xml:space="preserve">489-505 ELIZABETH AVE    </t>
  </si>
  <si>
    <t xml:space="preserve">504 18TH AVE             </t>
  </si>
  <si>
    <t xml:space="preserve">521-527 ELIZABETH AVE    </t>
  </si>
  <si>
    <t xml:space="preserve">549-555 ELIZABETH AVE    </t>
  </si>
  <si>
    <t xml:space="preserve">578-592 S 13TH           </t>
  </si>
  <si>
    <t xml:space="preserve">753-759 CLINTON AVE      </t>
  </si>
  <si>
    <t xml:space="preserve">802-814 BERGEN ST        </t>
  </si>
  <si>
    <t xml:space="preserve">815-821 ELIZABETH AVE    </t>
  </si>
  <si>
    <t xml:space="preserve">202-206 S 8TH ST         </t>
  </si>
  <si>
    <t xml:space="preserve">216-220 MARKET ST        </t>
  </si>
  <si>
    <t xml:space="preserve">39-41 LINCOLN PARK       </t>
  </si>
  <si>
    <t xml:space="preserve">258-264 RENNER AVE       </t>
  </si>
  <si>
    <t xml:space="preserve">1002-1008 BROAD ST       </t>
  </si>
  <si>
    <t xml:space="preserve">1172-1182 RAYMOND BLVD   </t>
  </si>
  <si>
    <t xml:space="preserve">136-138 TIFFANY BLVD     </t>
  </si>
  <si>
    <t xml:space="preserve">224-252 CENTRAL AVE      </t>
  </si>
  <si>
    <t xml:space="preserve">35-61 12TH AVE           </t>
  </si>
  <si>
    <t xml:space="preserve">360-394 SPRINGFIELD AVE  </t>
  </si>
  <si>
    <t xml:space="preserve">434-442 15TH AVE         </t>
  </si>
  <si>
    <t xml:space="preserve">50-60 COLUMBIA ST        </t>
  </si>
  <si>
    <t xml:space="preserve">71-85 1ST ST             </t>
  </si>
  <si>
    <t xml:space="preserve">792-820 HIGHLAND AVE     </t>
  </si>
  <si>
    <t xml:space="preserve">810-812 BROAD ST         </t>
  </si>
  <si>
    <t xml:space="preserve">87-89 WAKEMAN AVE        </t>
  </si>
  <si>
    <t xml:space="preserve">94-120 FRELINGHUYSEN AVE </t>
  </si>
  <si>
    <t xml:space="preserve">41 HALSEY ST             </t>
  </si>
  <si>
    <t xml:space="preserve">368-370 BROAD ST         </t>
  </si>
  <si>
    <t xml:space="preserve">39-45 SUSSEX AVE         </t>
  </si>
  <si>
    <t xml:space="preserve">711-715 BROADWAY         </t>
  </si>
  <si>
    <t xml:space="preserve">80-82 STONE ST           </t>
  </si>
  <si>
    <t xml:space="preserve">66-78 MORRIS AVE         </t>
  </si>
  <si>
    <t xml:space="preserve">144-178 SYLVAN AVE       </t>
  </si>
  <si>
    <t xml:space="preserve">862-864 SOUTH ORANGE AVE </t>
  </si>
  <si>
    <t xml:space="preserve">125 W KINNEY ST          </t>
  </si>
  <si>
    <t xml:space="preserve">570-580 CLINTON AVE      </t>
  </si>
  <si>
    <t xml:space="preserve">999-1005 BROAD ST        </t>
  </si>
  <si>
    <t xml:space="preserve">46-60 NEVADA ST          </t>
  </si>
  <si>
    <t>294--298 SOUTH ORANGE AVE</t>
  </si>
  <si>
    <t xml:space="preserve">110-114 BROAD ST         </t>
  </si>
  <si>
    <t xml:space="preserve">504-512 AVON AVE         </t>
  </si>
  <si>
    <t xml:space="preserve">634-648 CLINTON AVE      </t>
  </si>
  <si>
    <t xml:space="preserve">577-579 ML KING BLVD     </t>
  </si>
  <si>
    <t xml:space="preserve">18-28 W KINNEY ST        </t>
  </si>
  <si>
    <t xml:space="preserve">478-480 WASHINGTON ST    </t>
  </si>
  <si>
    <t xml:space="preserve">296-308 BROAD ST         </t>
  </si>
  <si>
    <t xml:space="preserve">454 WASHINGTON ST        </t>
  </si>
  <si>
    <t xml:space="preserve">466 WASHINGTON ST        </t>
  </si>
  <si>
    <t xml:space="preserve">98-102 BROAD ST          </t>
  </si>
  <si>
    <t>826-836 MCCARTER HWY REAR</t>
  </si>
  <si>
    <t xml:space="preserve">671-683 ML KING BLVD     </t>
  </si>
  <si>
    <t xml:space="preserve">36-84 LISTER AVE         </t>
  </si>
  <si>
    <t xml:space="preserve">9-13 HILL ST             </t>
  </si>
  <si>
    <t xml:space="preserve">921-979 DELANCY ST       </t>
  </si>
  <si>
    <t xml:space="preserve">2-50 CORNELIA ST         </t>
  </si>
  <si>
    <t xml:space="preserve">60-68 MT PLEASANT AVE    </t>
  </si>
  <si>
    <t xml:space="preserve">9 GREEK WAY              </t>
  </si>
  <si>
    <t xml:space="preserve">21 GREEK WAY             </t>
  </si>
  <si>
    <t xml:space="preserve">23 GREEK WAY             </t>
  </si>
  <si>
    <t xml:space="preserve">7 GREEK WAY              </t>
  </si>
  <si>
    <t xml:space="preserve">11 GREEK WAY             </t>
  </si>
  <si>
    <t xml:space="preserve">15 GREEK WAY             </t>
  </si>
  <si>
    <t xml:space="preserve">17 GREEK WAY             </t>
  </si>
  <si>
    <t xml:space="preserve">19 GREEK WAY             </t>
  </si>
  <si>
    <t xml:space="preserve">5 GREEK WAY              </t>
  </si>
  <si>
    <t xml:space="preserve">13 GREEK WAY             </t>
  </si>
  <si>
    <t xml:space="preserve">164-184 PENNINGTON ST    </t>
  </si>
  <si>
    <t xml:space="preserve">553-567 ORANGE ST        </t>
  </si>
  <si>
    <t xml:space="preserve">652 3RD ST               </t>
  </si>
  <si>
    <t xml:space="preserve">35-75 EAGLES PARKWAY     </t>
  </si>
  <si>
    <t xml:space="preserve">179-195 WEST KINNEY ST   </t>
  </si>
  <si>
    <t xml:space="preserve">224-242 SOUTH ST         </t>
  </si>
  <si>
    <t xml:space="preserve">313-329 15TH AVE         </t>
  </si>
  <si>
    <t xml:space="preserve">134-148 SPRUCE ST        </t>
  </si>
  <si>
    <t xml:space="preserve">180-182 ROSEVILLE AVE    </t>
  </si>
  <si>
    <t xml:space="preserve">123-163 IRVINE TURNER BL </t>
  </si>
  <si>
    <t xml:space="preserve">188-202 SPRINGFIELD AVE. </t>
  </si>
  <si>
    <t xml:space="preserve">842-868 BROAD ST         </t>
  </si>
  <si>
    <t xml:space="preserve">222-224 HALSEY ST        </t>
  </si>
  <si>
    <t xml:space="preserve">226-248 HALSEY ST        </t>
  </si>
  <si>
    <t xml:space="preserve">943-973 RAYMOND BLVD     </t>
  </si>
  <si>
    <t>v</t>
  </si>
  <si>
    <t>PILOT Value % of Total Assessed Value</t>
  </si>
  <si>
    <t>Taxes if Billed at PY Rate</t>
  </si>
  <si>
    <t>Atlantic City Development Corp</t>
  </si>
  <si>
    <t>Pyramid Healthcare Inc.</t>
  </si>
  <si>
    <t>Kramer Beverage Real Estate LLC</t>
  </si>
  <si>
    <t>Crescent Commons (904/10.02)</t>
  </si>
  <si>
    <t>Crescent Commons (904/14)</t>
  </si>
  <si>
    <t>Orchard Commons (1806/9.01)</t>
  </si>
  <si>
    <t>Cebak Court (1708/1)</t>
  </si>
  <si>
    <t xml:space="preserve">Camp Alpine of Greater NY </t>
  </si>
  <si>
    <t>Councils - Boy Scouts of America</t>
  </si>
  <si>
    <t>297  Palisade Avenue</t>
  </si>
  <si>
    <t>Cresskill Residentail Communities</t>
  </si>
  <si>
    <t>6 Madison Ave Associates, LLC</t>
  </si>
  <si>
    <t>Adv. Opportunities - Knickerbocker</t>
  </si>
  <si>
    <t xml:space="preserve">American Dream </t>
  </si>
  <si>
    <t>38 Coah Associates, LLC</t>
  </si>
  <si>
    <t>Edgewater Housing Assoc. Urban</t>
  </si>
  <si>
    <t>Edgewater Residential Com LLC</t>
  </si>
  <si>
    <t>Edgewater Resd'l Comm</t>
  </si>
  <si>
    <t>One William Street</t>
  </si>
  <si>
    <t>Harry Hotje House</t>
  </si>
  <si>
    <t>The Mordern II</t>
  </si>
  <si>
    <t xml:space="preserve">100 State St. </t>
  </si>
  <si>
    <t xml:space="preserve">Hillsdale Senior Housing </t>
  </si>
  <si>
    <t xml:space="preserve">Spectrum for Living </t>
  </si>
  <si>
    <t>106 Park Avenue</t>
  </si>
  <si>
    <t>60 Bergen Avenue</t>
  </si>
  <si>
    <t>BCUW/Madeline Housing Part, LLC</t>
  </si>
  <si>
    <t>Retail</t>
  </si>
  <si>
    <t>Industrial</t>
  </si>
  <si>
    <t>Bergen County Community Housing</t>
  </si>
  <si>
    <t>Beverly Commons</t>
  </si>
  <si>
    <t>Jubilee House</t>
  </si>
  <si>
    <t>LIT RRr &amp; LL</t>
  </si>
  <si>
    <t>RLS Urban Renewal</t>
  </si>
  <si>
    <t>Delanco Family Apartments UR LLC prorated</t>
  </si>
  <si>
    <t>Pathmark / EP Commons</t>
  </si>
  <si>
    <t>Barclay Chase</t>
  </si>
  <si>
    <t>Amazon</t>
  </si>
  <si>
    <t>B&amp;H Photo</t>
  </si>
  <si>
    <t>Oaks Integrated Care</t>
  </si>
  <si>
    <t>The Estaugh-Medford Leas</t>
  </si>
  <si>
    <t>Hartford Square Urban Renewal</t>
  </si>
  <si>
    <t>Mt Holly Sr Housing Pres Home</t>
  </si>
  <si>
    <t>Northampton (Regency Park)</t>
  </si>
  <si>
    <t>Ethel Lawrence Phase I</t>
  </si>
  <si>
    <t>Ethel Lawrence Phase II</t>
  </si>
  <si>
    <t>Ethel Lawrence Phase III</t>
  </si>
  <si>
    <t>Baptist Home</t>
  </si>
  <si>
    <t>Springside Redev(Camuto)</t>
  </si>
  <si>
    <t>Willing. Town Cent.Urb.Ren.North,LLC</t>
  </si>
  <si>
    <t>Willing. Town Cent.Urb.Ren.Sears,LLC</t>
  </si>
  <si>
    <t>est.     116,227.00</t>
  </si>
  <si>
    <t>est.      26,700.00</t>
  </si>
  <si>
    <t>Bellmawr senior Housing</t>
  </si>
  <si>
    <t>Lonacoming Apartments</t>
  </si>
  <si>
    <t>Jet Associates, Inc.</t>
  </si>
  <si>
    <t>Taunton Run</t>
  </si>
  <si>
    <t>Volunteers of America</t>
  </si>
  <si>
    <t>McFarlands</t>
  </si>
  <si>
    <t>Lindis Farne Ave</t>
  </si>
  <si>
    <t>225 Haddon</t>
  </si>
  <si>
    <t>49 Haddon Ave</t>
  </si>
  <si>
    <t>albertson</t>
  </si>
  <si>
    <t>fieldstone</t>
  </si>
  <si>
    <t>Senior Housing Rohrer I</t>
  </si>
  <si>
    <t>Senior Housing Rohrer II</t>
  </si>
  <si>
    <t>National Church/Coles Landing</t>
  </si>
  <si>
    <t>Piret / Fed Ex</t>
  </si>
  <si>
    <t>Mt. Ephraim Senior Housing</t>
  </si>
  <si>
    <t>THE MANSIONS LIMITED PART</t>
  </si>
  <si>
    <t>LINDENWOLD PH LLP(PH GARDENS)</t>
  </si>
  <si>
    <t>Stratford Square Urban Renewal</t>
  </si>
  <si>
    <t>Victorian Towers</t>
  </si>
  <si>
    <t>Housing Authority of Wildwood</t>
  </si>
  <si>
    <t>Wildwood Lions Housing</t>
  </si>
  <si>
    <t>Bridgeton Apartments Urban Ren</t>
  </si>
  <si>
    <t>CA Villas</t>
  </si>
  <si>
    <t>LIVERPOOL HOMES</t>
  </si>
  <si>
    <t>Clarus</t>
  </si>
  <si>
    <t>Senior Citizen Residence Association</t>
  </si>
  <si>
    <t>Kingsland Street Urban Renewal</t>
  </si>
  <si>
    <t>Our Lady of Mt Carmel</t>
  </si>
  <si>
    <t>South Essex Urban Renewal</t>
  </si>
  <si>
    <t>The Berkeley</t>
  </si>
  <si>
    <t>Grand Central Orange Village</t>
  </si>
  <si>
    <t>Walter G Alexander Phase I</t>
  </si>
  <si>
    <t>Walter G Alexander Phase II</t>
  </si>
  <si>
    <t>Walter G Alexander Phase III</t>
  </si>
  <si>
    <t>L&amp;M Development</t>
  </si>
  <si>
    <t>Tony Galento Plaza</t>
  </si>
  <si>
    <t>Living Fountain</t>
  </si>
  <si>
    <t>Condos @ 475 S. Jefferson</t>
  </si>
  <si>
    <t>Condos @ 52 Lincoln Ave.</t>
  </si>
  <si>
    <t>The Villages of Aberdeen</t>
  </si>
  <si>
    <t>A-3 Housing</t>
  </si>
  <si>
    <t>A-3 Classrooms</t>
  </si>
  <si>
    <t>A-4 Apartments</t>
  </si>
  <si>
    <t>A-4 Retail (prorated)</t>
  </si>
  <si>
    <t>Delaware River Partners</t>
  </si>
  <si>
    <t>Thayer Distribution</t>
  </si>
  <si>
    <t>Spring Mill</t>
  </si>
  <si>
    <t>Mullica West</t>
  </si>
  <si>
    <t>Mullica West Gardens</t>
  </si>
  <si>
    <t>Mullica West Urban Renewal</t>
  </si>
  <si>
    <t>TGF Holding Urban Renewal</t>
  </si>
  <si>
    <t>Mullica Hill Surgical</t>
  </si>
  <si>
    <t>Royal Oaks Apartments</t>
  </si>
  <si>
    <t>White Oaks Apartments</t>
  </si>
  <si>
    <t>Scotland Commons</t>
  </si>
  <si>
    <t>75-6 Kennedy Property Corp</t>
  </si>
  <si>
    <t>Southshore Village Corp</t>
  </si>
  <si>
    <t>Barnabus Bayonne</t>
  </si>
  <si>
    <t>Bayonne Energy Center UR I&amp;II</t>
  </si>
  <si>
    <t>Port Authority -All</t>
  </si>
  <si>
    <t>195 East 22nd Street UR</t>
  </si>
  <si>
    <t>Excel Holdings (Hampton Hotel)</t>
  </si>
  <si>
    <t>Harrison Building 1</t>
  </si>
  <si>
    <t>SUPOR (Panasonic)</t>
  </si>
  <si>
    <t>Harrison Hotel 1 (Element Hotel)</t>
  </si>
  <si>
    <t>Riverpark@Harrison (Riverpark 2)</t>
  </si>
  <si>
    <t>Harrison Building 3</t>
  </si>
  <si>
    <t xml:space="preserve"> Block C (Vermella / Russo)</t>
  </si>
  <si>
    <t>Sycamore (Bergen St.)</t>
  </si>
  <si>
    <t>Block E (Building E Steel Works)</t>
  </si>
  <si>
    <t>Harrison Building 5 (Urby)</t>
  </si>
  <si>
    <t>Harrison Building 6</t>
  </si>
  <si>
    <t>Block F (Cobalt)</t>
  </si>
  <si>
    <t>One Harrison (Hornrock)</t>
  </si>
  <si>
    <t>Monroe Center (7 Seventy House)</t>
  </si>
  <si>
    <t>140 Bay Street</t>
  </si>
  <si>
    <t>Majestic Theatre</t>
  </si>
  <si>
    <t>Marbella Tower II</t>
  </si>
  <si>
    <t>Mecury UR</t>
  </si>
  <si>
    <t>Monaco North</t>
  </si>
  <si>
    <t>Monaco South</t>
  </si>
  <si>
    <t>Montgomery Gateway I</t>
  </si>
  <si>
    <t>Montgomery Gateway II</t>
  </si>
  <si>
    <t>Montgomery Greene UR, LLC</t>
  </si>
  <si>
    <t>Morgan Street Developers</t>
  </si>
  <si>
    <t>New Community Hudson Seniors- 33 O</t>
  </si>
  <si>
    <t>Ocean Bayview I Urban Renewal</t>
  </si>
  <si>
    <t xml:space="preserve">One Exchange </t>
  </si>
  <si>
    <t>Pilot Application Fees</t>
  </si>
  <si>
    <t>Plaza #10 Urban Renewal</t>
  </si>
  <si>
    <t>Avalon Bay Communities</t>
  </si>
  <si>
    <t>Post River Road</t>
  </si>
  <si>
    <t>Secaucus/Housing Authority</t>
  </si>
  <si>
    <t>PILOT-Harper</t>
  </si>
  <si>
    <t>Parkview Towers</t>
  </si>
  <si>
    <t>Flemington Junction, LLC</t>
  </si>
  <si>
    <t>Homes by TLC</t>
  </si>
  <si>
    <t>The Point</t>
  </si>
  <si>
    <t>SERV Properties</t>
  </si>
  <si>
    <t>Alvin E Gershen</t>
  </si>
  <si>
    <t>Matrix 7A Blk 41, Lot 15.012</t>
  </si>
  <si>
    <t>Matrix 7B, Blk 41, Lot 15.011</t>
  </si>
  <si>
    <t>Karen Court</t>
  </si>
  <si>
    <t>Oak Creek</t>
  </si>
  <si>
    <t>Halls Corner</t>
  </si>
  <si>
    <t>Menlo Manor</t>
  </si>
  <si>
    <t>CBarton/Cooper</t>
  </si>
  <si>
    <t>Hsg Authority</t>
  </si>
  <si>
    <t>Greenwood Apts (East)</t>
  </si>
  <si>
    <t>Greenwood Apts</t>
  </si>
  <si>
    <t xml:space="preserve">Roosevelt Hospital </t>
  </si>
  <si>
    <t>Highland Park Housing Authority</t>
  </si>
  <si>
    <t>HVRS METUCHEN PRESERVATION LLC</t>
  </si>
  <si>
    <t>FC-GEN REAL ESTATE % A ROSSKAMP</t>
  </si>
  <si>
    <t xml:space="preserve">IPT PISCATAWAY DC URBAN </t>
  </si>
  <si>
    <t>800 CENTENNIAL URBAN RE</t>
  </si>
  <si>
    <t>SHI Piscataway Urban Renewal LLC</t>
  </si>
  <si>
    <t>Kiss Logistics Urban Renewal LLC</t>
  </si>
  <si>
    <t>RAR2-100 Ridge Rd. Urban Renewal LLC</t>
  </si>
  <si>
    <t>RAR2-300 Ridge Rd. Urban Renewal LLC</t>
  </si>
  <si>
    <t>2 Turner Place Urban Renewal LLC</t>
  </si>
  <si>
    <t>Neptune Urban Renewal, LLC</t>
  </si>
  <si>
    <t>The Griffin</t>
  </si>
  <si>
    <t>Vive</t>
  </si>
  <si>
    <t>701 Main St. Seaport Ventures</t>
  </si>
  <si>
    <t>500 Main St</t>
  </si>
  <si>
    <t>707 Tenth Ave</t>
  </si>
  <si>
    <t>Affordable Housing Alliance</t>
  </si>
  <si>
    <t>Bell Works</t>
  </si>
  <si>
    <t>Toll Housing (55+)</t>
  </si>
  <si>
    <t>BAL Howell LLC (Brandywine Senior)</t>
  </si>
  <si>
    <t>Howell Sr. Citizens Housing LP</t>
  </si>
  <si>
    <t>Countryside North American Partners</t>
  </si>
  <si>
    <t>Howell Specialty Housing LP</t>
  </si>
  <si>
    <t>Heritage Villiage</t>
  </si>
  <si>
    <t>Block 66.34 Lot 73</t>
  </si>
  <si>
    <t>Block 47 Lot 17</t>
  </si>
  <si>
    <t>Glassworks LIHTC (HMFA)</t>
  </si>
  <si>
    <t xml:space="preserve">TOMASO PLAZA </t>
  </si>
  <si>
    <t>LUTFMAN PAVILION</t>
  </si>
  <si>
    <t>LUTFMAN TOWERS</t>
  </si>
  <si>
    <t>MSKCC PROPERTIES, LLC</t>
  </si>
  <si>
    <t>Township of Neptune Housing Authority</t>
  </si>
  <si>
    <t>Schoolhouse Square</t>
  </si>
  <si>
    <t>CommVault TF Urban Renewal LLC</t>
  </si>
  <si>
    <t>OceanportUrban Renewal Preservatoin</t>
  </si>
  <si>
    <t>Oakland Square LLC</t>
  </si>
  <si>
    <t>River Street/Penrose</t>
  </si>
  <si>
    <t>Two River Theatrer Company</t>
  </si>
  <si>
    <t>Wesleyan Arms</t>
  </si>
  <si>
    <t>Mews at Collingswood</t>
  </si>
  <si>
    <t>New Bedford Apts. (Spr. Lake Vil)</t>
  </si>
  <si>
    <t>Boonton Urban Renewal, LLC.</t>
  </si>
  <si>
    <t>Vicotria Mews Assisted Living</t>
  </si>
  <si>
    <t>Millpond Towers Senior Citizen Apartments</t>
  </si>
  <si>
    <t>National Church Residence of Jefferson</t>
  </si>
  <si>
    <t>Center for Holistic Change</t>
  </si>
  <si>
    <t>AVVID Community Services of NJ</t>
  </si>
  <si>
    <t>$10,000/year</t>
  </si>
  <si>
    <t>Homeless Solutions</t>
  </si>
  <si>
    <t>2% Revenue/Yr</t>
  </si>
  <si>
    <t>2%  Revenue/Yr</t>
  </si>
  <si>
    <t>15% Revenue/Yr</t>
  </si>
  <si>
    <t>Toms River Crescent LLC</t>
  </si>
  <si>
    <t>Presbyertian Home at Dover</t>
  </si>
  <si>
    <t>Cox Cro</t>
  </si>
  <si>
    <t>Project Fredom</t>
  </si>
  <si>
    <t>Toms River LIHTC</t>
  </si>
  <si>
    <t>Toms River Assoc LLC</t>
  </si>
  <si>
    <t>Meadow Green Partners</t>
  </si>
  <si>
    <t>Toms River Senior Apartments</t>
  </si>
  <si>
    <t>Highland Plaza (Triple Lindy)</t>
  </si>
  <si>
    <t>WINDSOR CRESCENT</t>
  </si>
  <si>
    <t>Cedarbridge Office Urban Renewal</t>
  </si>
  <si>
    <t>Ocean Care Realty</t>
  </si>
  <si>
    <t>Cedarbridge Equity Urban Renewal</t>
  </si>
  <si>
    <t>Avenue of the States</t>
  </si>
  <si>
    <t>MANCH SR HOUSING B100L10.02</t>
  </si>
  <si>
    <t>PresbyHomes Mnch Pines B82.09 L14.01</t>
  </si>
  <si>
    <t>Vitamin Shoppe</t>
  </si>
  <si>
    <t>Stafford  Park Solar</t>
  </si>
  <si>
    <t>Clifton Main Mews LLC</t>
  </si>
  <si>
    <t>Jersey City Two LLC</t>
  </si>
  <si>
    <t>Sr. Housing of Hazel Street</t>
  </si>
  <si>
    <t>Sr. Housing Regan Development</t>
  </si>
  <si>
    <t>Horizon Clifton II LLC</t>
  </si>
  <si>
    <t>Horizon Clifton III LLC</t>
  </si>
  <si>
    <t>Clifton Sr. Citizens Housing CMD</t>
  </si>
  <si>
    <t>Serv Properties Mgnt Inc</t>
  </si>
  <si>
    <t>Kingsland Street Renewal</t>
  </si>
  <si>
    <t>Belmont Estates Urban Renewal</t>
  </si>
  <si>
    <t>HASKELL TOWNE CENTER</t>
  </si>
  <si>
    <t>REALTY ASSOCIATES REDEV.</t>
  </si>
  <si>
    <t>Advancing Opportunities - 5 Greenway Block 9 Lot 3</t>
  </si>
  <si>
    <t>Matrix Gateway Park Venture</t>
  </si>
  <si>
    <t xml:space="preserve">     Urban Renewal</t>
  </si>
  <si>
    <t>Gateway Park Urban renewal Assoc</t>
  </si>
  <si>
    <t>MOPE Urban Renewal Lot 63 LLC</t>
  </si>
  <si>
    <t>Bailey Corner</t>
  </si>
  <si>
    <t>Pluckemin Park PILOT Program</t>
  </si>
  <si>
    <t>Somerville Town Center JSM</t>
  </si>
  <si>
    <t xml:space="preserve">Cobalt </t>
  </si>
  <si>
    <t>6 North Doughty - Storms</t>
  </si>
  <si>
    <t>Rainbows of learning</t>
  </si>
  <si>
    <t>East Grand Associates URE, LLC</t>
  </si>
  <si>
    <t>ElizabethTurnpike Realty UR, LLC</t>
  </si>
  <si>
    <t>PAC UR North Avenue II, LLC</t>
  </si>
  <si>
    <t>Parkers View Urban Renewal, LLC</t>
  </si>
  <si>
    <t>Parkers Walk Urban Renewal, LLC</t>
  </si>
  <si>
    <t>NJ DOT</t>
  </si>
  <si>
    <t>ICCL URBAN RENEWAL</t>
  </si>
  <si>
    <t>SHERIDAN GARDENS</t>
  </si>
  <si>
    <t>400 GRAND STREET HOUSING</t>
  </si>
  <si>
    <t>WAWA</t>
  </si>
  <si>
    <t>ROSELLE SENIOR HOUSING</t>
  </si>
  <si>
    <t>ROSELLE GOLF COURSE</t>
  </si>
  <si>
    <t>Blk 5510 Lot 5 JESC Holdings</t>
  </si>
  <si>
    <t>Blk 1703 Lot 43 Brysco Ent</t>
  </si>
  <si>
    <t>Blk 1901 Lot 11 AMI</t>
  </si>
  <si>
    <t>Blk 2118 Lot 1 Walmart</t>
  </si>
  <si>
    <t>Blk 2118 Lot 1.01 Wolfson Grp</t>
  </si>
  <si>
    <t>Blk 2118/1.02 Wolfson Grp</t>
  </si>
  <si>
    <t>Ardagh</t>
  </si>
  <si>
    <t>Burnett Aveue Renewal LLC</t>
  </si>
  <si>
    <t xml:space="preserve">MBS HOUSING URBAN </t>
  </si>
  <si>
    <t>Port Authority of New York/New Jersey</t>
  </si>
  <si>
    <t xml:space="preserve">             N/A</t>
  </si>
  <si>
    <t>Kaplan Roosevelt Ave</t>
  </si>
  <si>
    <t>(A)/Panatoni/KTR(705/2.01x)</t>
  </si>
  <si>
    <t>1500-1600 Blair Road (2802/3)</t>
  </si>
  <si>
    <t>180-182 Roosevelt- Lexington</t>
  </si>
  <si>
    <t>Monmouth Housing Authority</t>
  </si>
  <si>
    <t>Cove on the Bay</t>
  </si>
  <si>
    <t>Leona Morris Street</t>
  </si>
  <si>
    <t>55 Prospect</t>
  </si>
  <si>
    <t>RPM</t>
  </si>
  <si>
    <t>Tri-Port Urban Renewal, LLC</t>
  </si>
  <si>
    <t>Maplewood Urban Redevelop (Avalon)</t>
  </si>
  <si>
    <t>ThorLabe</t>
  </si>
  <si>
    <t>Vineland Residences LLC</t>
  </si>
  <si>
    <t>Aydin Properties LLC</t>
  </si>
  <si>
    <t>Lena &amp; Dean, LLC</t>
  </si>
  <si>
    <t>Vineland Delsea Drive, LLC</t>
  </si>
  <si>
    <t>Levari BrotherRealty Co. LLC</t>
  </si>
  <si>
    <t>BDG, Inc.</t>
  </si>
  <si>
    <t>Progress Realty Associates LLC</t>
  </si>
  <si>
    <t>Longfield Brothers LLC</t>
  </si>
  <si>
    <t>EEPHTA LLC</t>
  </si>
  <si>
    <t>JMF/Clarus 160 Maplewood Ave</t>
  </si>
  <si>
    <t>Hammonton Town</t>
  </si>
  <si>
    <t>Bogota Borough</t>
  </si>
  <si>
    <t>Teterboro Borough</t>
  </si>
  <si>
    <t>Maple Shade Borough</t>
  </si>
  <si>
    <t>Riverton Borough</t>
  </si>
  <si>
    <t>Haddon Township</t>
  </si>
  <si>
    <t>Stratford Borough</t>
  </si>
  <si>
    <t>Cape May City</t>
  </si>
  <si>
    <t>Wildwood City</t>
  </si>
  <si>
    <t>Glen Ridge Borough</t>
  </si>
  <si>
    <t>Maplewood Township</t>
  </si>
  <si>
    <t>Orange City</t>
  </si>
  <si>
    <t>Greenwich Township</t>
  </si>
  <si>
    <t>Raritan Township</t>
  </si>
  <si>
    <t>Boonton Town</t>
  </si>
  <si>
    <t>Chatham Borough</t>
  </si>
  <si>
    <t>North Haledon Borough</t>
  </si>
  <si>
    <t>Total Taxes if Billed at PY Rate</t>
  </si>
  <si>
    <t>Municipal Subsidy % of 2019 Budget Appropriation</t>
  </si>
  <si>
    <t>2019 Budget Appropriation</t>
  </si>
  <si>
    <t>Total Tax Rate, 2019</t>
  </si>
  <si>
    <t>2019 Assessed Valuation (including exempt property)</t>
  </si>
  <si>
    <t>Orange City township, Essex County</t>
  </si>
  <si>
    <t>South Jersey</t>
  </si>
  <si>
    <t>Central Jersey</t>
  </si>
  <si>
    <t>North Jersey</t>
  </si>
  <si>
    <t>PILOT Viewer</t>
  </si>
  <si>
    <t>DCA Municode</t>
  </si>
  <si>
    <t>Latest UFB Submission Year</t>
  </si>
  <si>
    <t>Summary Data by Municipality</t>
  </si>
  <si>
    <t>Raw Data from User Friendly Budgets</t>
  </si>
  <si>
    <t>Community Typology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</si>
</sst>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.0%"/>
    <numFmt numFmtId="166" formatCode="0.0"/>
    <numFmt numFmtId="167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Franklin Gothic Demi Cond"/>
      <family val="2"/>
    </font>
    <font>
      <sz val="11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4"/>
      <color theme="0"/>
      <name val="Franklin Gothic Demi Cond"/>
      <family val="2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26"/>
      <color theme="0"/>
      <name val="Franklin Gothic Demi Cond"/>
      <family val="2"/>
    </font>
    <font>
      <sz val="11"/>
      <color theme="1"/>
      <name val="Franklin Gothic Demi Cond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/>
    <xf numFmtId="44" fontId="8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49" fontId="0" fillId="0" borderId="0" xfId="0" applyNumberFormat="1"/>
    <xf numFmtId="44" fontId="0" fillId="0" borderId="0" xfId="1" applyFont="1"/>
    <xf numFmtId="0" fontId="4" fillId="0" borderId="0" xfId="0" applyFont="1" applyAlignment="1">
      <alignment horizontal="center"/>
    </xf>
    <xf numFmtId="3" fontId="0" fillId="0" borderId="0" xfId="0" applyNumberFormat="1"/>
    <xf numFmtId="0" fontId="5" fillId="0" borderId="0" xfId="0" applyFont="1" applyAlignment="1">
      <alignment vertical="center" wrapText="1"/>
    </xf>
    <xf numFmtId="165" fontId="0" fillId="0" borderId="0" xfId="2" applyNumberFormat="1" applyFont="1"/>
    <xf numFmtId="44" fontId="0" fillId="0" borderId="0" xfId="0" applyNumberFormat="1"/>
    <xf numFmtId="166" fontId="0" fillId="0" borderId="0" xfId="2" applyNumberFormat="1" applyFont="1"/>
    <xf numFmtId="10" fontId="0" fillId="0" borderId="0" xfId="2" applyNumberFormat="1" applyFont="1"/>
    <xf numFmtId="3" fontId="2" fillId="0" borderId="0" xfId="0" applyNumberFormat="1" applyFont="1"/>
    <xf numFmtId="166" fontId="2" fillId="0" borderId="0" xfId="2" applyNumberFormat="1" applyFont="1"/>
    <xf numFmtId="165" fontId="2" fillId="0" borderId="0" xfId="2" applyNumberFormat="1" applyFont="1"/>
    <xf numFmtId="10" fontId="2" fillId="0" borderId="0" xfId="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0" xfId="0" applyFont="1"/>
    <xf numFmtId="44" fontId="0" fillId="0" borderId="0" xfId="1" quotePrefix="1" applyFont="1"/>
    <xf numFmtId="0" fontId="0" fillId="0" borderId="0" xfId="0" applyAlignment="1">
      <alignment vertical="center" wrapText="1"/>
    </xf>
    <xf numFmtId="0" fontId="11" fillId="0" borderId="0" xfId="0" applyFont="1" applyAlignment="1">
      <alignment horizontal="left" indent="1"/>
    </xf>
    <xf numFmtId="0" fontId="12" fillId="0" borderId="0" xfId="0" applyFont="1"/>
    <xf numFmtId="167" fontId="0" fillId="0" borderId="0" xfId="0" applyNumberFormat="1"/>
    <xf numFmtId="167" fontId="2" fillId="0" borderId="0" xfId="0" applyNumberFormat="1" applyFont="1"/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11" fillId="0" borderId="0" xfId="0" applyFont="1"/>
    <xf numFmtId="0" fontId="0" fillId="0" borderId="6" xfId="0" applyBorder="1"/>
    <xf numFmtId="3" fontId="0" fillId="0" borderId="0" xfId="0" applyNumberFormat="1" applyBorder="1"/>
    <xf numFmtId="3" fontId="0" fillId="0" borderId="2" xfId="0" applyNumberFormat="1" applyBorder="1"/>
    <xf numFmtId="0" fontId="0" fillId="0" borderId="7" xfId="0" applyBorder="1"/>
    <xf numFmtId="3" fontId="0" fillId="0" borderId="8" xfId="0" applyNumberFormat="1" applyBorder="1"/>
    <xf numFmtId="3" fontId="0" fillId="0" borderId="9" xfId="0" applyNumberFormat="1" applyBorder="1"/>
    <xf numFmtId="0" fontId="14" fillId="0" borderId="0" xfId="0" applyFont="1"/>
    <xf numFmtId="0" fontId="10" fillId="0" borderId="0" xfId="0" applyFont="1"/>
    <xf numFmtId="3" fontId="0" fillId="0" borderId="1" xfId="0" applyNumberFormat="1" applyBorder="1" applyAlignment="1">
      <alignment vertical="center"/>
    </xf>
    <xf numFmtId="3" fontId="0" fillId="0" borderId="14" xfId="0" applyNumberFormat="1" applyBorder="1" applyAlignment="1">
      <alignment vertical="center"/>
    </xf>
    <xf numFmtId="10" fontId="2" fillId="0" borderId="1" xfId="2" applyNumberFormat="1" applyFont="1" applyBorder="1" applyAlignment="1">
      <alignment vertical="center"/>
    </xf>
    <xf numFmtId="10" fontId="0" fillId="0" borderId="1" xfId="2" applyNumberFormat="1" applyFont="1" applyBorder="1" applyAlignment="1">
      <alignment vertical="center"/>
    </xf>
    <xf numFmtId="10" fontId="2" fillId="0" borderId="15" xfId="2" applyNumberFormat="1" applyFont="1" applyBorder="1" applyAlignment="1">
      <alignment vertical="center"/>
    </xf>
    <xf numFmtId="3" fontId="0" fillId="0" borderId="15" xfId="0" applyNumberFormat="1" applyBorder="1" applyAlignment="1">
      <alignment vertical="center"/>
    </xf>
    <xf numFmtId="165" fontId="0" fillId="0" borderId="16" xfId="2" applyNumberFormat="1" applyFont="1" applyBorder="1" applyAlignment="1">
      <alignment vertical="center"/>
    </xf>
    <xf numFmtId="165" fontId="0" fillId="0" borderId="17" xfId="2" applyNumberFormat="1" applyFont="1" applyBorder="1" applyAlignment="1">
      <alignment vertical="center"/>
    </xf>
    <xf numFmtId="3" fontId="0" fillId="0" borderId="17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167" fontId="2" fillId="3" borderId="14" xfId="0" applyNumberFormat="1" applyFont="1" applyFill="1" applyBorder="1" applyAlignment="1">
      <alignment vertical="center"/>
    </xf>
    <xf numFmtId="167" fontId="2" fillId="3" borderId="1" xfId="0" applyNumberFormat="1" applyFont="1" applyFill="1" applyBorder="1" applyAlignment="1">
      <alignment vertical="center"/>
    </xf>
    <xf numFmtId="167" fontId="2" fillId="3" borderId="15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10" fontId="2" fillId="3" borderId="1" xfId="2" applyNumberFormat="1" applyFont="1" applyFill="1" applyBorder="1" applyAlignment="1">
      <alignment vertical="center"/>
    </xf>
    <xf numFmtId="10" fontId="2" fillId="3" borderId="15" xfId="2" applyNumberFormat="1" applyFont="1" applyFill="1" applyBorder="1" applyAlignment="1">
      <alignment vertical="center"/>
    </xf>
    <xf numFmtId="165" fontId="2" fillId="3" borderId="16" xfId="2" applyNumberFormat="1" applyFont="1" applyFill="1" applyBorder="1" applyAlignment="1">
      <alignment vertical="center"/>
    </xf>
    <xf numFmtId="165" fontId="2" fillId="3" borderId="17" xfId="2" applyNumberFormat="1" applyFont="1" applyFill="1" applyBorder="1" applyAlignment="1">
      <alignment vertical="center"/>
    </xf>
    <xf numFmtId="165" fontId="2" fillId="3" borderId="18" xfId="2" applyNumberFormat="1" applyFont="1" applyFill="1" applyBorder="1" applyAlignment="1">
      <alignment vertical="center"/>
    </xf>
    <xf numFmtId="10" fontId="1" fillId="0" borderId="14" xfId="2" applyNumberFormat="1" applyFont="1" applyBorder="1" applyAlignment="1">
      <alignment vertical="center"/>
    </xf>
    <xf numFmtId="10" fontId="1" fillId="0" borderId="1" xfId="2" applyNumberFormat="1" applyFont="1" applyBorder="1" applyAlignment="1">
      <alignment vertical="center"/>
    </xf>
    <xf numFmtId="3" fontId="15" fillId="2" borderId="1" xfId="0" applyNumberFormat="1" applyFont="1" applyFill="1" applyBorder="1" applyAlignment="1">
      <alignment horizontal="center" vertical="center" wrapText="1"/>
    </xf>
    <xf numFmtId="3" fontId="15" fillId="2" borderId="14" xfId="0" applyNumberFormat="1" applyFont="1" applyFill="1" applyBorder="1" applyAlignment="1">
      <alignment horizontal="center" vertical="center" wrapText="1"/>
    </xf>
    <xf numFmtId="3" fontId="15" fillId="2" borderId="15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3" fontId="10" fillId="2" borderId="14" xfId="0" applyNumberFormat="1" applyFont="1" applyFill="1" applyBorder="1" applyAlignment="1">
      <alignment horizontal="center" vertical="center"/>
    </xf>
    <xf numFmtId="3" fontId="2" fillId="0" borderId="14" xfId="0" applyNumberFormat="1" applyFont="1" applyBorder="1" applyAlignment="1">
      <alignment vertical="center"/>
    </xf>
    <xf numFmtId="3" fontId="2" fillId="0" borderId="15" xfId="0" applyNumberFormat="1" applyFont="1" applyBorder="1" applyAlignment="1">
      <alignment vertical="center"/>
    </xf>
    <xf numFmtId="3" fontId="2" fillId="0" borderId="14" xfId="1" applyNumberFormat="1" applyFont="1" applyBorder="1" applyAlignment="1">
      <alignment vertical="center" wrapText="1"/>
    </xf>
    <xf numFmtId="3" fontId="2" fillId="0" borderId="16" xfId="1" applyNumberFormat="1" applyFont="1" applyBorder="1" applyAlignment="1">
      <alignment vertical="center" wrapText="1"/>
    </xf>
    <xf numFmtId="165" fontId="2" fillId="0" borderId="18" xfId="2" applyNumberFormat="1" applyFont="1" applyBorder="1" applyAlignment="1">
      <alignment vertical="center"/>
    </xf>
    <xf numFmtId="1" fontId="0" fillId="0" borderId="0" xfId="1" applyNumberFormat="1" applyFont="1"/>
    <xf numFmtId="3" fontId="16" fillId="0" borderId="0" xfId="0" applyNumberFormat="1" applyFont="1"/>
    <xf numFmtId="166" fontId="16" fillId="0" borderId="0" xfId="2" applyNumberFormat="1" applyFont="1"/>
    <xf numFmtId="165" fontId="16" fillId="0" borderId="0" xfId="2" applyNumberFormat="1" applyFont="1"/>
    <xf numFmtId="3" fontId="15" fillId="2" borderId="24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3" fontId="2" fillId="3" borderId="14" xfId="0" applyNumberFormat="1" applyFont="1" applyFill="1" applyBorder="1" applyAlignment="1">
      <alignment vertical="center"/>
    </xf>
    <xf numFmtId="10" fontId="2" fillId="3" borderId="14" xfId="2" applyNumberFormat="1" applyFont="1" applyFill="1" applyBorder="1" applyAlignment="1">
      <alignment vertical="center"/>
    </xf>
    <xf numFmtId="0" fontId="5" fillId="0" borderId="0" xfId="0" quotePrefix="1" applyFont="1" applyAlignment="1">
      <alignment vertical="center" wrapText="1"/>
    </xf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18" fillId="6" borderId="3" xfId="0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center"/>
    </xf>
    <xf numFmtId="3" fontId="20" fillId="0" borderId="1" xfId="0" applyNumberFormat="1" applyFont="1" applyBorder="1" applyAlignment="1">
      <alignment vertical="center"/>
    </xf>
    <xf numFmtId="3" fontId="20" fillId="0" borderId="1" xfId="1" applyNumberFormat="1" applyFont="1" applyBorder="1" applyAlignment="1">
      <alignment vertical="center" wrapText="1"/>
    </xf>
    <xf numFmtId="165" fontId="19" fillId="0" borderId="0" xfId="2" applyNumberFormat="1" applyFont="1" applyAlignment="1">
      <alignment vertical="center"/>
    </xf>
    <xf numFmtId="3" fontId="20" fillId="0" borderId="15" xfId="0" applyNumberFormat="1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3" fontId="20" fillId="0" borderId="14" xfId="0" applyNumberFormat="1" applyFont="1" applyFill="1" applyBorder="1" applyAlignment="1">
      <alignment horizontal="center" vertical="center" wrapText="1"/>
    </xf>
    <xf numFmtId="3" fontId="20" fillId="0" borderId="13" xfId="0" applyNumberFormat="1" applyFont="1" applyFill="1" applyBorder="1" applyAlignment="1">
      <alignment horizontal="center" vertical="center" wrapText="1"/>
    </xf>
    <xf numFmtId="167" fontId="19" fillId="0" borderId="0" xfId="0" applyNumberFormat="1" applyFont="1" applyFill="1" applyAlignment="1">
      <alignment vertical="center"/>
    </xf>
    <xf numFmtId="3" fontId="19" fillId="0" borderId="0" xfId="0" applyNumberFormat="1" applyFont="1" applyFill="1" applyAlignment="1">
      <alignment vertical="center"/>
    </xf>
    <xf numFmtId="165" fontId="19" fillId="0" borderId="0" xfId="2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164" fontId="21" fillId="4" borderId="0" xfId="3" applyFont="1" applyFill="1" applyAlignment="1">
      <alignment horizontal="left" vertical="center"/>
    </xf>
    <xf numFmtId="0" fontId="22" fillId="0" borderId="0" xfId="0" applyFont="1"/>
    <xf numFmtId="0" fontId="22" fillId="5" borderId="0" xfId="0" applyFont="1" applyFill="1" applyAlignment="1">
      <alignment vertical="center" wrapText="1"/>
    </xf>
    <xf numFmtId="0" fontId="22" fillId="5" borderId="6" xfId="0" applyFont="1" applyFill="1" applyBorder="1" applyAlignment="1">
      <alignment vertical="center" wrapText="1"/>
    </xf>
    <xf numFmtId="44" fontId="22" fillId="5" borderId="0" xfId="1" applyFont="1" applyFill="1" applyBorder="1" applyAlignment="1">
      <alignment vertical="center" wrapText="1"/>
    </xf>
    <xf numFmtId="44" fontId="22" fillId="5" borderId="2" xfId="1" applyFont="1" applyFill="1" applyBorder="1" applyAlignment="1">
      <alignment vertical="center" wrapText="1"/>
    </xf>
    <xf numFmtId="44" fontId="22" fillId="5" borderId="6" xfId="1" applyFont="1" applyFill="1" applyBorder="1" applyAlignment="1">
      <alignment vertical="center" wrapText="1"/>
    </xf>
    <xf numFmtId="44" fontId="22" fillId="5" borderId="0" xfId="1" applyFont="1" applyFill="1" applyAlignment="1">
      <alignment vertical="center" wrapText="1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67" fontId="13" fillId="3" borderId="19" xfId="0" applyNumberFormat="1" applyFont="1" applyFill="1" applyBorder="1" applyAlignment="1">
      <alignment horizontal="left" vertical="center"/>
    </xf>
    <xf numFmtId="167" fontId="13" fillId="3" borderId="20" xfId="0" applyNumberFormat="1" applyFont="1" applyFill="1" applyBorder="1" applyAlignment="1">
      <alignment horizontal="left" vertical="center"/>
    </xf>
    <xf numFmtId="167" fontId="13" fillId="3" borderId="21" xfId="0" applyNumberFormat="1" applyFont="1" applyFill="1" applyBorder="1" applyAlignment="1">
      <alignment horizontal="left" vertical="center"/>
    </xf>
    <xf numFmtId="0" fontId="0" fillId="0" borderId="0" xfId="0" applyProtection="1">
      <protection locked="0"/>
    </xf>
  </cellXfs>
  <cellStyles count="10">
    <cellStyle name="Comma 2" xfId="9" xr:uid="{770E82B2-1723-45C9-8E64-1EF53D4F7420}"/>
    <cellStyle name="Currency" xfId="1" builtinId="4"/>
    <cellStyle name="Currency 2" xfId="6" xr:uid="{F69C5576-58FB-45E6-92C4-A0072FB4C33A}"/>
    <cellStyle name="Currency 3" xfId="7" xr:uid="{10BFCECE-5711-40D2-8D35-695C86007C1D}"/>
    <cellStyle name="Currency 3 2" xfId="8" xr:uid="{6F61997A-F1DE-4C90-AF35-7F019D3F699B}"/>
    <cellStyle name="Currency 4" xfId="4" xr:uid="{CB93C838-D191-406D-A4B9-6C06F37279BC}"/>
    <cellStyle name="Normal" xfId="0" builtinId="0"/>
    <cellStyle name="Normal 2" xfId="3" xr:uid="{95CDCAF5-1F30-4724-AA6B-54BC8502A2CA}"/>
    <cellStyle name="Normal 2 2" xfId="5" xr:uid="{7811357E-6353-48B9-9C43-7C82241139AB}"/>
    <cellStyle name="Percent" xfId="2" builtinId="5"/>
  </cellStyles>
  <dxfs count="0"/>
  <tableStyles count="0" defaultTableStyle="TableStyleMedium2" defaultPivotStyle="PivotStyleLight16"/>
  <colors>
    <mruColors>
      <color rgb="FF9FE6FF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'PILOT Viewer'!$AW$7</c:f>
              <c:strCache>
                <c:ptCount val="1"/>
                <c:pt idx="0">
                  <c:v>Number of PILOTs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BF-4DF2-88AC-D3DC9DD08F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'PILOT Viewer'!$AX$6:$BC$6</c:f>
              <c:strCache>
                <c:ptCount val="6"/>
                <c:pt idx="0">
                  <c:v>NJ Average</c:v>
                </c:pt>
                <c:pt idx="1">
                  <c:v>Central Jersey Average</c:v>
                </c:pt>
                <c:pt idx="2">
                  <c:v>County Average</c:v>
                </c:pt>
                <c:pt idx="3">
                  <c:v>Neighboring Town Average</c:v>
                </c:pt>
                <c:pt idx="4">
                  <c:v>Old Suburb Average</c:v>
                </c:pt>
                <c:pt idx="5">
                  <c:v>Aberdeen Twp</c:v>
                </c:pt>
              </c:strCache>
            </c:strRef>
          </c:cat>
          <c:val>
            <c:numRef>
              <c:f>'PILOT Viewer'!$AX$7:$BC$7</c:f>
              <c:numCache>
                <c:formatCode>#,##0.0</c:formatCode>
                <c:ptCount val="6"/>
                <c:pt idx="0">
                  <c:v>5.444</c:v>
                </c:pt>
                <c:pt idx="1">
                  <c:v>5.4153846153846157</c:v>
                </c:pt>
                <c:pt idx="2">
                  <c:v>4.84</c:v>
                </c:pt>
                <c:pt idx="3">
                  <c:v>1.5</c:v>
                </c:pt>
                <c:pt idx="4">
                  <c:v>3.1956521739130435</c:v>
                </c:pt>
                <c:pt idx="5" formatCode="#,##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9-466F-BA4C-B4D651AE6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9147264"/>
        <c:axId val="509148576"/>
      </c:barChart>
      <c:catAx>
        <c:axId val="5091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48576"/>
        <c:crosses val="autoZero"/>
        <c:auto val="1"/>
        <c:lblAlgn val="ctr"/>
        <c:lblOffset val="100"/>
        <c:noMultiLvlLbl val="0"/>
      </c:catAx>
      <c:valAx>
        <c:axId val="50914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4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'PILOT Viewer'!$AW$9</c:f>
              <c:strCache>
                <c:ptCount val="1"/>
                <c:pt idx="0">
                  <c:v>PILOT Value % of Total Assessed Value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84F-426E-949E-90EB346694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'PILOT Viewer'!$AX$8:$BC$8</c:f>
              <c:strCache>
                <c:ptCount val="6"/>
                <c:pt idx="0">
                  <c:v>NJ Average</c:v>
                </c:pt>
                <c:pt idx="1">
                  <c:v>Central Jersey Average</c:v>
                </c:pt>
                <c:pt idx="2">
                  <c:v>County Average</c:v>
                </c:pt>
                <c:pt idx="3">
                  <c:v>Neighboring Town Average</c:v>
                </c:pt>
                <c:pt idx="4">
                  <c:v>Old Suburb Average</c:v>
                </c:pt>
                <c:pt idx="5">
                  <c:v>Aberdeen Twp</c:v>
                </c:pt>
              </c:strCache>
            </c:strRef>
          </c:cat>
          <c:val>
            <c:numRef>
              <c:f>'PILOT Viewer'!$AX$9:$BC$9</c:f>
              <c:numCache>
                <c:formatCode>0.0%</c:formatCode>
                <c:ptCount val="6"/>
                <c:pt idx="0">
                  <c:v>3.0332875417718109E-2</c:v>
                </c:pt>
                <c:pt idx="1">
                  <c:v>3.1783292491129177E-2</c:v>
                </c:pt>
                <c:pt idx="2">
                  <c:v>3.7155461922886164E-2</c:v>
                </c:pt>
                <c:pt idx="3">
                  <c:v>1.9930139727766659E-2</c:v>
                </c:pt>
                <c:pt idx="4">
                  <c:v>2.0481720954380243E-2</c:v>
                </c:pt>
                <c:pt idx="5">
                  <c:v>4.5819005078144195E-2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D-4760-85F4-9984B9D5E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9147264"/>
        <c:axId val="509148576"/>
      </c:barChart>
      <c:catAx>
        <c:axId val="5091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48576"/>
        <c:crosses val="autoZero"/>
        <c:auto val="1"/>
        <c:lblAlgn val="ctr"/>
        <c:lblOffset val="100"/>
        <c:noMultiLvlLbl val="0"/>
      </c:catAx>
      <c:valAx>
        <c:axId val="50914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4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'PILOT Viewer'!$AW$12</c:f>
              <c:strCache>
                <c:ptCount val="1"/>
                <c:pt idx="0">
                  <c:v>Municipal Subsidy % of 2019 Budget Appropriation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83-4928-AB04-2D1113DF55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'PILOT Viewer'!$AX$11:$BC$11</c:f>
              <c:strCache>
                <c:ptCount val="6"/>
                <c:pt idx="0">
                  <c:v>NJ Average</c:v>
                </c:pt>
                <c:pt idx="1">
                  <c:v>Central Jersey Average</c:v>
                </c:pt>
                <c:pt idx="2">
                  <c:v>County Average</c:v>
                </c:pt>
                <c:pt idx="3">
                  <c:v>Neighboring Town Average</c:v>
                </c:pt>
                <c:pt idx="4">
                  <c:v>Old Suburb Average</c:v>
                </c:pt>
                <c:pt idx="5">
                  <c:v>Aberdeen Twp</c:v>
                </c:pt>
              </c:strCache>
            </c:strRef>
          </c:cat>
          <c:val>
            <c:numRef>
              <c:f>'PILOT Viewer'!$AX$12:$BC$12</c:f>
              <c:numCache>
                <c:formatCode>0.0%</c:formatCode>
                <c:ptCount val="6"/>
                <c:pt idx="0">
                  <c:v>1.7590320258795027E-2</c:v>
                </c:pt>
                <c:pt idx="1">
                  <c:v>1.6549756558512419E-2</c:v>
                </c:pt>
                <c:pt idx="2">
                  <c:v>1.7381976545676893E-2</c:v>
                </c:pt>
                <c:pt idx="3">
                  <c:v>1.3300060556041379E-2</c:v>
                </c:pt>
                <c:pt idx="4">
                  <c:v>1.1365153426424759E-2</c:v>
                </c:pt>
                <c:pt idx="5">
                  <c:v>3.1732184982238947E-2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C-4D45-AFFD-3FC9C977E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9147264"/>
        <c:axId val="509148576"/>
      </c:barChart>
      <c:catAx>
        <c:axId val="5091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48576"/>
        <c:crosses val="autoZero"/>
        <c:auto val="1"/>
        <c:lblAlgn val="ctr"/>
        <c:lblOffset val="100"/>
        <c:noMultiLvlLbl val="0"/>
      </c:catAx>
      <c:valAx>
        <c:axId val="50914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4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50" dropStyle="combo" dx="22" fmlaLink="A4" fmlaRange="$AN$6:$AN$569" noThreeD="1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</xdr:row>
          <xdr:rowOff>180975</xdr:rowOff>
        </xdr:from>
        <xdr:to>
          <xdr:col>2</xdr:col>
          <xdr:colOff>752475</xdr:colOff>
          <xdr:row>4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85724</xdr:colOff>
      <xdr:row>14</xdr:row>
      <xdr:rowOff>152399</xdr:rowOff>
    </xdr:from>
    <xdr:to>
      <xdr:col>4</xdr:col>
      <xdr:colOff>504824</xdr:colOff>
      <xdr:row>32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561975</xdr:colOff>
      <xdr:row>14</xdr:row>
      <xdr:rowOff>142875</xdr:rowOff>
    </xdr:from>
    <xdr:to>
      <xdr:col>11</xdr:col>
      <xdr:colOff>57150</xdr:colOff>
      <xdr:row>32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161925</xdr:colOff>
      <xdr:row>14</xdr:row>
      <xdr:rowOff>152400</xdr:rowOff>
    </xdr:from>
    <xdr:to>
      <xdr:col>17</xdr:col>
      <xdr:colOff>821531</xdr:colOff>
      <xdr:row>32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847725</xdr:colOff>
      <xdr:row>0</xdr:row>
      <xdr:rowOff>44837</xdr:rowOff>
    </xdr:from>
    <xdr:to>
      <xdr:col>3</xdr:col>
      <xdr:colOff>85725</xdr:colOff>
      <xdr:row>0</xdr:row>
      <xdr:rowOff>592009</xdr:rowOff>
    </xdr:to>
    <xdr:pic>
      <xdr:nvPicPr>
        <xdr:cNvPr id="6" name="Picture 5" descr="NJ Department of Community Affairs | May 23, 2019 - Fire Safety and Health  Officials Encourage Residents to Put Safety First Ahead of Memorial Day  Holiday Weeken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44837"/>
          <a:ext cx="914400" cy="54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44837</xdr:rowOff>
    </xdr:from>
    <xdr:to>
      <xdr:col>5</xdr:col>
      <xdr:colOff>857250</xdr:colOff>
      <xdr:row>0</xdr:row>
      <xdr:rowOff>619125</xdr:rowOff>
    </xdr:to>
    <xdr:pic>
      <xdr:nvPicPr>
        <xdr:cNvPr id="2" name="Picture 1" descr="NJ Department of Community Affairs | May 23, 2019 - Fire Safety and Health  Officials Encourage Residents to Put Safety First Ahead of Memorial Day  Holiday Weekend">
          <a:extLst>
            <a:ext uri="{FF2B5EF4-FFF2-40B4-BE49-F238E27FC236}">
              <a16:creationId xmlns:a16="http://schemas.microsoft.com/office/drawing/2014/main" id="{DA508120-8EC4-4696-AAC1-FABF3C74D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44837"/>
          <a:ext cx="914400" cy="574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2286000</xdr:colOff>
      <xdr:row>0</xdr:row>
      <xdr:rowOff>28575</xdr:rowOff>
    </xdr:from>
    <xdr:to>
      <xdr:col>2</xdr:col>
      <xdr:colOff>3200400</xdr:colOff>
      <xdr:row>0</xdr:row>
      <xdr:rowOff>628650</xdr:rowOff>
    </xdr:to>
    <xdr:pic>
      <xdr:nvPicPr>
        <xdr:cNvPr id="2" name="Picture 1" descr="NJ Department of Community Affairs | May 23, 2019 - Fire Safety and Health  Officials Encourage Residents to Put Safety First Ahead of Memorial Day  Holiday Weekend">
          <a:extLst>
            <a:ext uri="{FF2B5EF4-FFF2-40B4-BE49-F238E27FC236}">
              <a16:creationId xmlns:a16="http://schemas.microsoft.com/office/drawing/2014/main" id="{B2F222C4-3AFD-4DA0-A08E-9CD1D7AD2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28575"/>
          <a:ext cx="91440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1390650</xdr:colOff>
      <xdr:row>0</xdr:row>
      <xdr:rowOff>28575</xdr:rowOff>
    </xdr:from>
    <xdr:to>
      <xdr:col>1</xdr:col>
      <xdr:colOff>2305050</xdr:colOff>
      <xdr:row>0</xdr:row>
      <xdr:rowOff>600075</xdr:rowOff>
    </xdr:to>
    <xdr:pic>
      <xdr:nvPicPr>
        <xdr:cNvPr id="2" name="Picture 1" descr="NJ Department of Community Affairs | May 23, 2019 - Fire Safety and Health  Officials Encourage Residents to Put Safety First Ahead of Memorial Day  Holiday Weekend">
          <a:extLst>
            <a:ext uri="{FF2B5EF4-FFF2-40B4-BE49-F238E27FC236}">
              <a16:creationId xmlns:a16="http://schemas.microsoft.com/office/drawing/2014/main" id="{AF44363D-7686-4DDB-853F-5CF8412A8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28575"/>
          <a:ext cx="9144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5831F-3A15-46C6-8EE1-7BAD4DC1B6C1}">
  <sheetPr codeName="Sheet2">
    <tabColor rgb="FF9FE6FF"/>
  </sheetPr>
  <dimension ref="A1:BC570"/>
  <sheetViews>
    <sheetView tabSelected="1" zoomScaleNormal="100" zoomScaleSheetLayoutView="80" workbookViewId="0">
      <selection activeCell="G2" sqref="G2"/>
    </sheetView>
  </sheetViews>
  <sheetFormatPr defaultRowHeight="15" x14ac:dyDescent="0.25"/>
  <cols>
    <col min="1" max="1" width="34.42578125" customWidth="1"/>
    <col min="2" max="2" width="13.7109375" customWidth="1"/>
    <col min="3" max="3" width="11.42578125" customWidth="1"/>
    <col min="4" max="4" width="13" customWidth="1"/>
    <col min="5" max="5" width="13.7109375" customWidth="1"/>
    <col min="6" max="7" width="13.7109375" style="28" customWidth="1"/>
    <col min="8" max="8" width="15" customWidth="1"/>
    <col min="9" max="9" width="15.7109375" customWidth="1"/>
    <col min="10" max="10" width="13.85546875" customWidth="1"/>
    <col min="11" max="18" width="13.28515625" customWidth="1"/>
    <col min="19" max="26" width="15.140625" customWidth="1"/>
    <col min="38" max="39" width="9.140625" style="90"/>
    <col min="40" max="40" width="40.85546875" style="90" customWidth="1"/>
    <col min="41" max="45" width="9.140625" style="90"/>
    <col min="46" max="46" width="18.140625" style="90" customWidth="1"/>
    <col min="47" max="55" width="9.140625" style="90"/>
  </cols>
  <sheetData>
    <row r="1" spans="1:55" s="28" customFormat="1" ht="50.25" customHeight="1" x14ac:dyDescent="0.25">
      <c r="A1" s="103" t="s">
        <v>3879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</row>
    <row r="2" spans="1:55" s="28" customFormat="1" ht="26.25" x14ac:dyDescent="0.4">
      <c r="A2" s="38" t="str">
        <f>VLOOKUP(B4,$AM$6:$AN$566,2,FALSE)</f>
        <v>Aberdeen township, Monmouth County</v>
      </c>
      <c r="H2" s="39" t="str">
        <f>VLOOKUP(B4,'Summary By Town'!$A$4:$E$568,5,FALSE)</f>
        <v>Central</v>
      </c>
      <c r="I2" s="39" t="str">
        <f>VLOOKUP(B4,'Summary By Town'!$A$4:$E$568,3,FALSE)</f>
        <v>Monmouth</v>
      </c>
      <c r="K2" s="39" t="str">
        <f>VLOOKUP($B4,'Summary By Town'!$A$4:$AT$568,K$3,FALSE)</f>
        <v>1328</v>
      </c>
      <c r="L2" s="39" t="str">
        <f>VLOOKUP($B4,'Summary By Town'!$A$4:$AT$568,L$3,FALSE)</f>
        <v>1318</v>
      </c>
      <c r="M2" s="39" t="str">
        <f>VLOOKUP($B4,'Summary By Town'!$A$4:$AT$568,M$3,FALSE)</f>
        <v>1329</v>
      </c>
      <c r="N2" s="39" t="str">
        <f>VLOOKUP($B4,'Summary By Town'!$A$4:$AT$568,N$3,FALSE)</f>
        <v>1322</v>
      </c>
      <c r="O2" s="39" t="str">
        <f>VLOOKUP($B4,'Summary By Town'!$A$4:$AT$568,O$3,FALSE)</f>
        <v>1339</v>
      </c>
      <c r="P2" s="39" t="str">
        <f>VLOOKUP($B4,'Summary By Town'!$A$4:$AT$568,P$3,FALSE)</f>
        <v>1209</v>
      </c>
      <c r="Q2" s="39" t="str">
        <f>VLOOKUP($B4,'Summary By Town'!$A$4:$AT$568,Q$3,FALSE)</f>
        <v>--</v>
      </c>
      <c r="R2" s="39" t="str">
        <f>VLOOKUP($B4,'Summary By Town'!$A$4:$AT$568,R$3,FALSE)</f>
        <v>--</v>
      </c>
      <c r="S2" s="39" t="str">
        <f>VLOOKUP($B4,'Summary By Town'!$A$4:$AT$568,S$3,FALSE)</f>
        <v>--</v>
      </c>
      <c r="T2" s="39" t="str">
        <f>VLOOKUP($B4,'Summary By Town'!$A$4:$AT$568,T$3,FALSE)</f>
        <v>--</v>
      </c>
      <c r="U2" s="39" t="str">
        <f>VLOOKUP($B4,'Summary By Town'!$A$4:$AT$568,U$3,FALSE)</f>
        <v>--</v>
      </c>
      <c r="V2" s="39" t="str">
        <f>VLOOKUP($B4,'Summary By Town'!$A$4:$AT$568,V$3,FALSE)</f>
        <v>--</v>
      </c>
      <c r="W2" s="39" t="str">
        <f>VLOOKUP($B4,'Summary By Town'!$A$4:$AT$568,W$3,FALSE)</f>
        <v>--</v>
      </c>
      <c r="X2" s="39" t="str">
        <f>VLOOKUP($B4,'Summary By Town'!$A$4:$AT$568,X$3,FALSE)</f>
        <v>--</v>
      </c>
      <c r="Y2" s="39" t="str">
        <f>VLOOKUP($B4,'Summary By Town'!$A$4:$AT$568,Y$3,FALSE)</f>
        <v>--</v>
      </c>
      <c r="Z2" s="39" t="str">
        <f>VLOOKUP($B4,'Summary By Town'!$A$4:$AT$568,Z$3,FALSE)</f>
        <v>--</v>
      </c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</row>
    <row r="3" spans="1:55" s="28" customFormat="1" x14ac:dyDescent="0.25">
      <c r="A3" s="29" t="s">
        <v>2899</v>
      </c>
      <c r="K3" s="39">
        <v>31</v>
      </c>
      <c r="L3" s="39">
        <f>K3+1</f>
        <v>32</v>
      </c>
      <c r="M3" s="39">
        <f t="shared" ref="M3:Z3" si="0">L3+1</f>
        <v>33</v>
      </c>
      <c r="N3" s="39">
        <f t="shared" si="0"/>
        <v>34</v>
      </c>
      <c r="O3" s="39">
        <f t="shared" si="0"/>
        <v>35</v>
      </c>
      <c r="P3" s="39">
        <f t="shared" si="0"/>
        <v>36</v>
      </c>
      <c r="Q3" s="39">
        <f t="shared" si="0"/>
        <v>37</v>
      </c>
      <c r="R3" s="39">
        <f t="shared" si="0"/>
        <v>38</v>
      </c>
      <c r="S3" s="39">
        <f t="shared" si="0"/>
        <v>39</v>
      </c>
      <c r="T3" s="39">
        <f t="shared" si="0"/>
        <v>40</v>
      </c>
      <c r="U3" s="39">
        <f t="shared" si="0"/>
        <v>41</v>
      </c>
      <c r="V3" s="39">
        <f t="shared" si="0"/>
        <v>42</v>
      </c>
      <c r="W3" s="39">
        <f t="shared" si="0"/>
        <v>43</v>
      </c>
      <c r="X3" s="39">
        <f t="shared" si="0"/>
        <v>44</v>
      </c>
      <c r="Y3" s="39">
        <f t="shared" si="0"/>
        <v>45</v>
      </c>
      <c r="Z3" s="39">
        <f t="shared" si="0"/>
        <v>46</v>
      </c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</row>
    <row r="4" spans="1:55" s="28" customFormat="1" x14ac:dyDescent="0.25">
      <c r="A4" s="120">
        <v>1</v>
      </c>
      <c r="B4" s="28" t="str">
        <f>VLOOKUP(A4,$AL$6:$AM$566,2,FALSE)</f>
        <v>1330</v>
      </c>
      <c r="C4" s="77" t="str">
        <f>VLOOKUP($A$4,$AL$6:$AP$570,5,FALSE)</f>
        <v>Old Suburb</v>
      </c>
      <c r="D4" s="39" t="str">
        <f>VLOOKUP(A4,$AL$6:$AQ$570,6,FALSE)</f>
        <v>Central Jersey</v>
      </c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</row>
    <row r="5" spans="1:55" ht="15.75" thickBot="1" x14ac:dyDescent="0.3">
      <c r="A5" s="28"/>
      <c r="B5" s="28"/>
      <c r="C5" s="28"/>
      <c r="D5" s="28"/>
      <c r="E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</row>
    <row r="6" spans="1:55" s="30" customFormat="1" ht="21" customHeight="1" x14ac:dyDescent="0.25">
      <c r="A6" s="111" t="str">
        <f>A2</f>
        <v>Aberdeen township, Monmouth County</v>
      </c>
      <c r="B6" s="112"/>
      <c r="C6" s="112"/>
      <c r="D6" s="112"/>
      <c r="E6" s="113"/>
      <c r="F6" s="117" t="s">
        <v>3456</v>
      </c>
      <c r="G6" s="118"/>
      <c r="H6" s="118"/>
      <c r="I6" s="118"/>
      <c r="J6" s="119"/>
      <c r="K6" s="114" t="s">
        <v>2902</v>
      </c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6"/>
      <c r="AL6" s="91">
        <v>1</v>
      </c>
      <c r="AM6" s="91" t="s">
        <v>807</v>
      </c>
      <c r="AN6" s="91" t="s">
        <v>2564</v>
      </c>
      <c r="AO6" s="91" t="s">
        <v>1492</v>
      </c>
      <c r="AP6" s="91" t="s">
        <v>2201</v>
      </c>
      <c r="AQ6" s="91" t="s">
        <v>3877</v>
      </c>
      <c r="AR6" s="91"/>
      <c r="AS6" s="91" t="s">
        <v>807</v>
      </c>
      <c r="AT6" s="91" t="s">
        <v>2980</v>
      </c>
      <c r="AU6" s="91" t="s">
        <v>1492</v>
      </c>
      <c r="AV6" s="91"/>
      <c r="AW6" s="91"/>
      <c r="AX6" s="95" t="s">
        <v>2901</v>
      </c>
      <c r="AY6" s="96" t="str">
        <f>$H$7</f>
        <v>Central Jersey Average</v>
      </c>
      <c r="AZ6" s="96" t="s">
        <v>2900</v>
      </c>
      <c r="BA6" s="97" t="s">
        <v>3454</v>
      </c>
      <c r="BB6" s="96" t="str">
        <f>$G$7</f>
        <v>Old Suburb Average</v>
      </c>
      <c r="BC6" s="98" t="str">
        <f>VLOOKUP($B$4,$AS$6:$AT$570,2,FALSE)</f>
        <v>Aberdeen Twp</v>
      </c>
    </row>
    <row r="7" spans="1:55" s="30" customFormat="1" ht="30" customHeight="1" x14ac:dyDescent="0.25">
      <c r="A7" s="66"/>
      <c r="B7" s="62" t="s">
        <v>3455</v>
      </c>
      <c r="C7" s="62" t="s">
        <v>2334</v>
      </c>
      <c r="D7" s="62" t="s">
        <v>49</v>
      </c>
      <c r="E7" s="64" t="s">
        <v>2213</v>
      </c>
      <c r="F7" s="63" t="s">
        <v>3454</v>
      </c>
      <c r="G7" s="76" t="str">
        <f>VLOOKUP(A4,$AL$6:$AP$570,5,FALSE)&amp;" Average"</f>
        <v>Old Suburb Average</v>
      </c>
      <c r="H7" s="62" t="str">
        <f>D4&amp;" Average"</f>
        <v>Central Jersey Average</v>
      </c>
      <c r="I7" s="62" t="s">
        <v>2900</v>
      </c>
      <c r="J7" s="64" t="s">
        <v>2901</v>
      </c>
      <c r="K7" s="63" t="str">
        <f t="shared" ref="K7:Z7" si="1">IFERROR(VLOOKUP(K$2,$AS$6:$AT$570,2,FALSE),"--")</f>
        <v>Marlboro Twp</v>
      </c>
      <c r="L7" s="62" t="str">
        <f t="shared" si="1"/>
        <v>Holmdel Twp</v>
      </c>
      <c r="M7" s="62" t="str">
        <f t="shared" si="1"/>
        <v>Matawan</v>
      </c>
      <c r="N7" s="62" t="str">
        <f t="shared" si="1"/>
        <v>Keyport</v>
      </c>
      <c r="O7" s="62" t="str">
        <f t="shared" si="1"/>
        <v>Hazlet Twp</v>
      </c>
      <c r="P7" s="62" t="str">
        <f t="shared" si="1"/>
        <v>Old Bridge Twp</v>
      </c>
      <c r="Q7" s="62" t="str">
        <f t="shared" si="1"/>
        <v>--</v>
      </c>
      <c r="R7" s="62" t="str">
        <f t="shared" si="1"/>
        <v>--</v>
      </c>
      <c r="S7" s="62" t="str">
        <f t="shared" si="1"/>
        <v>--</v>
      </c>
      <c r="T7" s="62" t="str">
        <f t="shared" si="1"/>
        <v>--</v>
      </c>
      <c r="U7" s="62" t="str">
        <f t="shared" si="1"/>
        <v>--</v>
      </c>
      <c r="V7" s="62" t="str">
        <f t="shared" si="1"/>
        <v>--</v>
      </c>
      <c r="W7" s="62" t="str">
        <f t="shared" si="1"/>
        <v>--</v>
      </c>
      <c r="X7" s="62" t="str">
        <f t="shared" si="1"/>
        <v>--</v>
      </c>
      <c r="Y7" s="62" t="str">
        <f t="shared" si="1"/>
        <v>--</v>
      </c>
      <c r="Z7" s="64" t="str">
        <f t="shared" si="1"/>
        <v>--</v>
      </c>
      <c r="AA7"/>
      <c r="AB7"/>
      <c r="AC7"/>
      <c r="AD7"/>
      <c r="AE7"/>
      <c r="AF7"/>
      <c r="AG7"/>
      <c r="AH7"/>
      <c r="AI7"/>
      <c r="AJ7"/>
      <c r="AL7" s="91">
        <f>AL6+1</f>
        <v>2</v>
      </c>
      <c r="AM7" s="91" t="s">
        <v>1304</v>
      </c>
      <c r="AN7" s="91" t="s">
        <v>2573</v>
      </c>
      <c r="AO7" s="91" t="s">
        <v>1305</v>
      </c>
      <c r="AP7" s="90" t="s">
        <v>2201</v>
      </c>
      <c r="AQ7" s="90" t="s">
        <v>3876</v>
      </c>
      <c r="AR7" s="91"/>
      <c r="AS7" s="91" t="s">
        <v>1304</v>
      </c>
      <c r="AT7" s="91" t="s">
        <v>2921</v>
      </c>
      <c r="AU7" s="91" t="s">
        <v>1305</v>
      </c>
      <c r="AV7" s="91"/>
      <c r="AW7" s="92" t="s">
        <v>3457</v>
      </c>
      <c r="AX7" s="99">
        <f>J8</f>
        <v>5.444</v>
      </c>
      <c r="AY7" s="99">
        <f>H8</f>
        <v>5.4153846153846157</v>
      </c>
      <c r="AZ7" s="99">
        <f>I8</f>
        <v>4.84</v>
      </c>
      <c r="BA7" s="99">
        <f>F8</f>
        <v>1.5</v>
      </c>
      <c r="BB7" s="99">
        <f>G8</f>
        <v>3.1956521739130435</v>
      </c>
      <c r="BC7" s="100">
        <f>E8</f>
        <v>6</v>
      </c>
    </row>
    <row r="8" spans="1:55" s="30" customFormat="1" ht="30" customHeight="1" x14ac:dyDescent="0.25">
      <c r="A8" s="67" t="s">
        <v>3457</v>
      </c>
      <c r="B8" s="40">
        <f>VLOOKUP($B$4,'Summary By Town'!$A$4:$AC$568,7,FALSE)</f>
        <v>2</v>
      </c>
      <c r="C8" s="40">
        <f>VLOOKUP($B$4,'Summary By Town'!$A$4:$AC$568,11,FALSE)</f>
        <v>0</v>
      </c>
      <c r="D8" s="40">
        <f>VLOOKUP($B$4,'Summary By Town'!$A$4:$AC$568,15,FALSE)</f>
        <v>4</v>
      </c>
      <c r="E8" s="68">
        <f>SUM(B8:D8)</f>
        <v>6</v>
      </c>
      <c r="F8" s="50">
        <f t="shared" ref="F8:F14" si="2">IFERROR(AVERAGEIF(K8:Z8,"&gt;0",K8:Z8),"--")</f>
        <v>1.5</v>
      </c>
      <c r="G8" s="51">
        <f>VLOOKUP($C$4,'Summary By Town'!$F$572:$V$577,14,FALSE)</f>
        <v>3.1956521739130435</v>
      </c>
      <c r="H8" s="51">
        <f>VLOOKUP(H$2,'Summary By Town'!$F$579:$AC$581,14,FALSE)</f>
        <v>5.4153846153846157</v>
      </c>
      <c r="I8" s="51">
        <f>AVERAGEIFS('Summary By Town'!$S$4:$S$568,'Summary By Town'!$S$4:$S$568,"&gt;0",'Summary By Town'!$C$4:$C$568,'PILOT Viewer'!$I$2)</f>
        <v>4.84</v>
      </c>
      <c r="J8" s="52">
        <f>'Summary By Town'!S570</f>
        <v>5.444</v>
      </c>
      <c r="K8" s="41">
        <f>IFERROR(VLOOKUP(K$2,'Summary By Town'!$A$4:$AC$568,19,FALSE),"--")</f>
        <v>1</v>
      </c>
      <c r="L8" s="40">
        <f>IFERROR(VLOOKUP(L$2,'Summary By Town'!$A$4:$AC$568,19,FALSE),"--")</f>
        <v>2</v>
      </c>
      <c r="M8" s="40">
        <f>IFERROR(VLOOKUP(M$2,'Summary By Town'!$A$4:$AC$568,19,FALSE),"--")</f>
        <v>1</v>
      </c>
      <c r="N8" s="40">
        <f>IFERROR(VLOOKUP(N$2,'Summary By Town'!$A$4:$AC$568,19,FALSE),"--")</f>
        <v>2</v>
      </c>
      <c r="O8" s="40">
        <f>IFERROR(VLOOKUP(O$2,'Summary By Town'!$A$4:$AC$568,19,FALSE),"--")</f>
        <v>2</v>
      </c>
      <c r="P8" s="40">
        <f>IFERROR(VLOOKUP(P$2,'Summary By Town'!$A$4:$AC$568,19,FALSE),"--")</f>
        <v>1</v>
      </c>
      <c r="Q8" s="40" t="str">
        <f>IFERROR(VLOOKUP(Q$2,'Summary By Town'!$A$4:$AC$568,19,FALSE),"--")</f>
        <v>--</v>
      </c>
      <c r="R8" s="40" t="str">
        <f>IFERROR(VLOOKUP(R$2,'Summary By Town'!$A$4:$AC$568,19,FALSE),"--")</f>
        <v>--</v>
      </c>
      <c r="S8" s="40" t="str">
        <f>IFERROR(VLOOKUP(S$2,'Summary By Town'!$A$4:$AC$568,19,FALSE),"--")</f>
        <v>--</v>
      </c>
      <c r="T8" s="40" t="str">
        <f>IFERROR(VLOOKUP(T$2,'Summary By Town'!$A$4:$AC$568,19,FALSE),"--")</f>
        <v>--</v>
      </c>
      <c r="U8" s="40" t="str">
        <f>IFERROR(VLOOKUP(U$2,'Summary By Town'!$A$4:$AC$568,19,FALSE),"--")</f>
        <v>--</v>
      </c>
      <c r="V8" s="40" t="str">
        <f>IFERROR(VLOOKUP(V$2,'Summary By Town'!$A$4:$AC$568,19,FALSE),"--")</f>
        <v>--</v>
      </c>
      <c r="W8" s="40" t="str">
        <f>IFERROR(VLOOKUP(W$2,'Summary By Town'!$A$4:$AC$568,19,FALSE),"--")</f>
        <v>--</v>
      </c>
      <c r="X8" s="40" t="str">
        <f>IFERROR(VLOOKUP(X$2,'Summary By Town'!$A$4:$AC$568,19,FALSE),"--")</f>
        <v>--</v>
      </c>
      <c r="Y8" s="40" t="str">
        <f>IFERROR(VLOOKUP(Y$2,'Summary By Town'!$A$4:$AC$568,19,FALSE),"--")</f>
        <v>--</v>
      </c>
      <c r="Z8" s="45" t="str">
        <f>IFERROR(VLOOKUP(Z$2,'Summary By Town'!$A$4:$AC$568,19,FALSE),"--")</f>
        <v>--</v>
      </c>
      <c r="AL8" s="91">
        <f t="shared" ref="AL8:AL71" si="3">AL7+1</f>
        <v>3</v>
      </c>
      <c r="AM8" s="91" t="s">
        <v>1455</v>
      </c>
      <c r="AN8" s="91" t="s">
        <v>2485</v>
      </c>
      <c r="AO8" s="91" t="s">
        <v>1456</v>
      </c>
      <c r="AP8" s="90" t="s">
        <v>2204</v>
      </c>
      <c r="AQ8" s="90" t="s">
        <v>3877</v>
      </c>
      <c r="AR8" s="91"/>
      <c r="AS8" s="91" t="s">
        <v>1455</v>
      </c>
      <c r="AT8" s="91" t="s">
        <v>2981</v>
      </c>
      <c r="AU8" s="91" t="s">
        <v>1456</v>
      </c>
      <c r="AV8" s="91"/>
      <c r="AW8" s="91"/>
      <c r="AX8" s="95" t="s">
        <v>2901</v>
      </c>
      <c r="AY8" s="96" t="str">
        <f>$H$7</f>
        <v>Central Jersey Average</v>
      </c>
      <c r="AZ8" s="96" t="s">
        <v>2900</v>
      </c>
      <c r="BA8" s="97" t="s">
        <v>3454</v>
      </c>
      <c r="BB8" s="96" t="str">
        <f>$G$7</f>
        <v>Old Suburb Average</v>
      </c>
      <c r="BC8" s="98" t="str">
        <f>VLOOKUP($B$4,$AS$6:$AT$570,2,FALSE)</f>
        <v>Aberdeen Twp</v>
      </c>
    </row>
    <row r="9" spans="1:55" s="30" customFormat="1" ht="30" customHeight="1" x14ac:dyDescent="0.25">
      <c r="A9" s="69" t="s">
        <v>3</v>
      </c>
      <c r="B9" s="40">
        <f>VLOOKUP($B$4,'Summary By Town'!$A$4:$AC$568,8,FALSE)</f>
        <v>0</v>
      </c>
      <c r="C9" s="40">
        <f>VLOOKUP($B$4,'Summary By Town'!$A$4:$AC$568,12,FALSE)</f>
        <v>0</v>
      </c>
      <c r="D9" s="40">
        <f>VLOOKUP($B$4,'Summary By Town'!$A$4:$AC$568,16,FALSE)</f>
        <v>0</v>
      </c>
      <c r="E9" s="68">
        <f>SUM(B9:D9)</f>
        <v>0</v>
      </c>
      <c r="F9" s="78">
        <f t="shared" si="2"/>
        <v>306130.8</v>
      </c>
      <c r="G9" s="53">
        <f>VLOOKUP($C$4,'Summary By Town'!$F$572:$V$577,15,FALSE)</f>
        <v>395192.92231976741</v>
      </c>
      <c r="H9" s="53">
        <f>VLOOKUP(H$2,'Summary By Town'!$F$579:$AC$581,15,FALSE)</f>
        <v>736039.56768142711</v>
      </c>
      <c r="I9" s="53">
        <f>AVERAGEIFS('Summary By Town'!$T$4:$T$568,'Summary By Town'!$S$4:$S$568,"&gt;0",'Summary By Town'!$C$4:$C$568,'PILOT Viewer'!$I$2)</f>
        <v>390149.86412816838</v>
      </c>
      <c r="J9" s="54">
        <f>'Summary By Town'!T570</f>
        <v>1065583.6852721702</v>
      </c>
      <c r="K9" s="41">
        <f>IFERROR(VLOOKUP(K$2,'Summary By Town'!$A$4:$AC$568,20,FALSE),"--")</f>
        <v>541518.12</v>
      </c>
      <c r="L9" s="40">
        <f>IFERROR(VLOOKUP(L$2,'Summary By Town'!$A$4:$AC$568,20,FALSE),"--")</f>
        <v>0</v>
      </c>
      <c r="M9" s="40">
        <f>IFERROR(VLOOKUP(M$2,'Summary By Town'!$A$4:$AC$568,20,FALSE),"--")</f>
        <v>101871</v>
      </c>
      <c r="N9" s="40">
        <f>IFERROR(VLOOKUP(N$2,'Summary By Town'!$A$4:$AC$568,20,FALSE),"--")</f>
        <v>454357</v>
      </c>
      <c r="O9" s="40">
        <f>IFERROR(VLOOKUP(O$2,'Summary By Town'!$A$4:$AC$568,20,FALSE),"--")</f>
        <v>277253.38</v>
      </c>
      <c r="P9" s="40">
        <f>IFERROR(VLOOKUP(P$2,'Summary By Town'!$A$4:$AC$568,20,FALSE),"--")</f>
        <v>155654.5</v>
      </c>
      <c r="Q9" s="40" t="str">
        <f>IFERROR(VLOOKUP(Q$2,'Summary By Town'!$A$4:$AC$568,20,FALSE),"--")</f>
        <v>--</v>
      </c>
      <c r="R9" s="40" t="str">
        <f>IFERROR(VLOOKUP(R$2,'Summary By Town'!$A$4:$AC$568,20,FALSE),"--")</f>
        <v>--</v>
      </c>
      <c r="S9" s="40" t="str">
        <f>IFERROR(VLOOKUP(S$2,'Summary By Town'!$A$4:$AC$568,20,FALSE),"--")</f>
        <v>--</v>
      </c>
      <c r="T9" s="40" t="str">
        <f>IFERROR(VLOOKUP(T$2,'Summary By Town'!$A$4:$AC$568,20,FALSE),"--")</f>
        <v>--</v>
      </c>
      <c r="U9" s="40" t="str">
        <f>IFERROR(VLOOKUP(U$2,'Summary By Town'!$A$4:$AC$568,20,FALSE),"--")</f>
        <v>--</v>
      </c>
      <c r="V9" s="40" t="str">
        <f>IFERROR(VLOOKUP(V$2,'Summary By Town'!$A$4:$AC$568,20,FALSE),"--")</f>
        <v>--</v>
      </c>
      <c r="W9" s="40" t="str">
        <f>IFERROR(VLOOKUP(W$2,'Summary By Town'!$A$4:$AC$568,20,FALSE),"--")</f>
        <v>--</v>
      </c>
      <c r="X9" s="40" t="str">
        <f>IFERROR(VLOOKUP(X$2,'Summary By Town'!$A$4:$AC$568,20,FALSE),"--")</f>
        <v>--</v>
      </c>
      <c r="Y9" s="40" t="str">
        <f>IFERROR(VLOOKUP(Y$2,'Summary By Town'!$A$4:$AC$568,20,FALSE),"--")</f>
        <v>--</v>
      </c>
      <c r="Z9" s="45" t="str">
        <f>IFERROR(VLOOKUP(Z$2,'Summary By Town'!$A$4:$AC$568,20,FALSE),"--")</f>
        <v>--</v>
      </c>
      <c r="AL9" s="91">
        <f t="shared" si="3"/>
        <v>4</v>
      </c>
      <c r="AM9" s="91" t="s">
        <v>1637</v>
      </c>
      <c r="AN9" s="91" t="s">
        <v>2571</v>
      </c>
      <c r="AO9" s="91" t="s">
        <v>1638</v>
      </c>
      <c r="AP9" s="90" t="s">
        <v>2204</v>
      </c>
      <c r="AQ9" s="91" t="s">
        <v>3878</v>
      </c>
      <c r="AR9" s="91"/>
      <c r="AS9" s="91" t="s">
        <v>1637</v>
      </c>
      <c r="AT9" s="91" t="s">
        <v>2982</v>
      </c>
      <c r="AU9" s="91" t="s">
        <v>1638</v>
      </c>
      <c r="AV9" s="91"/>
      <c r="AW9" s="93" t="s">
        <v>3548</v>
      </c>
      <c r="AX9" s="101">
        <f>J12</f>
        <v>3.0332875417718109E-2</v>
      </c>
      <c r="AY9" s="101">
        <f>H12</f>
        <v>3.1783292491129177E-2</v>
      </c>
      <c r="AZ9" s="101">
        <f>I12</f>
        <v>3.7155461922886164E-2</v>
      </c>
      <c r="BA9" s="101">
        <f>F12</f>
        <v>1.9930139727766659E-2</v>
      </c>
      <c r="BB9" s="101">
        <f>G12</f>
        <v>2.0481720954380243E-2</v>
      </c>
      <c r="BC9" s="101">
        <f>E12</f>
        <v>4.5819005078144195E-2</v>
      </c>
    </row>
    <row r="10" spans="1:55" s="30" customFormat="1" ht="30" customHeight="1" x14ac:dyDescent="0.25">
      <c r="A10" s="69" t="s">
        <v>2903</v>
      </c>
      <c r="B10" s="40">
        <f>VLOOKUP($B$4,'Summary By Town'!$A$4:$AC$568,9,FALSE)</f>
        <v>4701000</v>
      </c>
      <c r="C10" s="40">
        <f>VLOOKUP($B$4,'Summary By Town'!$A$4:$AC$568,13,FALSE)</f>
        <v>0</v>
      </c>
      <c r="D10" s="40">
        <f>VLOOKUP($B$4,'Summary By Town'!$A$4:$AC$568,17,FALSE)</f>
        <v>110290700</v>
      </c>
      <c r="E10" s="68">
        <f>SUM(B10:D10)</f>
        <v>114991700</v>
      </c>
      <c r="F10" s="78">
        <f t="shared" si="2"/>
        <v>42657920</v>
      </c>
      <c r="G10" s="53">
        <f>VLOOKUP($C$4,'Summary By Town'!$F$572:$V$577,16,FALSE)</f>
        <v>33879169.831460677</v>
      </c>
      <c r="H10" s="53">
        <f>VLOOKUP(H$2,'Summary By Town'!$F$579:$AC$581,16,FALSE)</f>
        <v>86349510.032786891</v>
      </c>
      <c r="I10" s="53">
        <f>AVERAGEIFS('Summary By Town'!$U$4:$U$568,'Summary By Town'!$S$4:$S$568,"&gt;0",'Summary By Town'!$C$4:$C$568,'PILOT Viewer'!$I$2)</f>
        <v>95923464</v>
      </c>
      <c r="J10" s="54">
        <f>'Summary By Town'!U570</f>
        <v>95055775.312904567</v>
      </c>
      <c r="K10" s="41">
        <f>IFERROR(VLOOKUP(K$2,'Summary By Town'!$A$4:$AC$568,21,FALSE),"--")</f>
        <v>21688500</v>
      </c>
      <c r="L10" s="40">
        <f>IFERROR(VLOOKUP(L$2,'Summary By Town'!$A$4:$AC$568,21,FALSE),"--")</f>
        <v>94342100</v>
      </c>
      <c r="M10" s="40">
        <f>IFERROR(VLOOKUP(M$2,'Summary By Town'!$A$4:$AC$568,21,FALSE),"--")</f>
        <v>0</v>
      </c>
      <c r="N10" s="40">
        <f>IFERROR(VLOOKUP(N$2,'Summary By Town'!$A$4:$AC$568,21,FALSE),"--")</f>
        <v>55319500</v>
      </c>
      <c r="O10" s="40">
        <f>IFERROR(VLOOKUP(O$2,'Summary By Town'!$A$4:$AC$568,21,FALSE),"--")</f>
        <v>30599500</v>
      </c>
      <c r="P10" s="40">
        <f>IFERROR(VLOOKUP(P$2,'Summary By Town'!$A$4:$AC$568,21,FALSE),"--")</f>
        <v>11340000</v>
      </c>
      <c r="Q10" s="40" t="str">
        <f>IFERROR(VLOOKUP(Q$2,'Summary By Town'!$A$4:$AC$568,21,FALSE),"--")</f>
        <v>--</v>
      </c>
      <c r="R10" s="40" t="str">
        <f>IFERROR(VLOOKUP(R$2,'Summary By Town'!$A$4:$AC$568,21,FALSE),"--")</f>
        <v>--</v>
      </c>
      <c r="S10" s="40" t="str">
        <f>IFERROR(VLOOKUP(S$2,'Summary By Town'!$A$4:$AC$568,21,FALSE),"--")</f>
        <v>--</v>
      </c>
      <c r="T10" s="40" t="str">
        <f>IFERROR(VLOOKUP(T$2,'Summary By Town'!$A$4:$AC$568,21,FALSE),"--")</f>
        <v>--</v>
      </c>
      <c r="U10" s="40" t="str">
        <f>IFERROR(VLOOKUP(U$2,'Summary By Town'!$A$4:$AC$568,21,FALSE),"--")</f>
        <v>--</v>
      </c>
      <c r="V10" s="40" t="str">
        <f>IFERROR(VLOOKUP(V$2,'Summary By Town'!$A$4:$AC$568,21,FALSE),"--")</f>
        <v>--</v>
      </c>
      <c r="W10" s="40" t="str">
        <f>IFERROR(VLOOKUP(W$2,'Summary By Town'!$A$4:$AC$568,21,FALSE),"--")</f>
        <v>--</v>
      </c>
      <c r="X10" s="40" t="str">
        <f>IFERROR(VLOOKUP(X$2,'Summary By Town'!$A$4:$AC$568,21,FALSE),"--")</f>
        <v>--</v>
      </c>
      <c r="Y10" s="40" t="str">
        <f>IFERROR(VLOOKUP(Y$2,'Summary By Town'!$A$4:$AC$568,21,FALSE),"--")</f>
        <v>--</v>
      </c>
      <c r="Z10" s="45" t="str">
        <f>IFERROR(VLOOKUP(Z$2,'Summary By Town'!$A$4:$AC$568,21,FALSE),"--")</f>
        <v>--</v>
      </c>
      <c r="AL10" s="91">
        <f t="shared" si="3"/>
        <v>5</v>
      </c>
      <c r="AM10" s="91" t="s">
        <v>50</v>
      </c>
      <c r="AN10" s="91" t="s">
        <v>2420</v>
      </c>
      <c r="AO10" s="91" t="s">
        <v>1320</v>
      </c>
      <c r="AP10" s="90" t="s">
        <v>2201</v>
      </c>
      <c r="AQ10" s="91" t="s">
        <v>3878</v>
      </c>
      <c r="AR10" s="91"/>
      <c r="AS10" s="91" t="s">
        <v>50</v>
      </c>
      <c r="AT10" s="91" t="s">
        <v>3203</v>
      </c>
      <c r="AU10" s="91" t="s">
        <v>1320</v>
      </c>
      <c r="AV10" s="91"/>
      <c r="AW10" s="91"/>
      <c r="AX10" s="102"/>
      <c r="AY10" s="102"/>
      <c r="AZ10" s="102"/>
      <c r="BA10" s="102"/>
      <c r="BB10" s="102"/>
      <c r="BC10" s="102"/>
    </row>
    <row r="11" spans="1:55" s="30" customFormat="1" ht="30" customHeight="1" x14ac:dyDescent="0.25">
      <c r="A11" s="69" t="s">
        <v>3870</v>
      </c>
      <c r="B11" s="40">
        <f>VLOOKUP($B$4,'Summary By Town'!$A$4:$AC$568,10,FALSE)</f>
        <v>122751.30793352799</v>
      </c>
      <c r="C11" s="40">
        <f>VLOOKUP($B$4,'Summary By Town'!$A$4:$AC$568,14,FALSE)</f>
        <v>0</v>
      </c>
      <c r="D11" s="40">
        <f>VLOOKUP($B$4,'Summary By Town'!$A$4:$AC$568,18,FALSE)</f>
        <v>2879882.5096584465</v>
      </c>
      <c r="E11" s="68">
        <f>SUM(B11:D11)</f>
        <v>3002633.8175919745</v>
      </c>
      <c r="F11" s="78">
        <f t="shared" si="2"/>
        <v>1029608.1091685661</v>
      </c>
      <c r="G11" s="53">
        <f>VLOOKUP($C$4,'Summary By Town'!$F$572:$V$577,17,FALSE)</f>
        <v>1067340.7110327147</v>
      </c>
      <c r="H11" s="53">
        <f>VLOOKUP(H$2,'Summary By Town'!$F$579:$AC$581,17,FALSE)</f>
        <v>2229723.2935223458</v>
      </c>
      <c r="I11" s="53">
        <f>AVERAGEIFS('Summary By Town'!$V$4:$V$568,'Summary By Town'!$S$4:$S$568,"&gt;0",'Summary By Town'!$C$4:$C$568,'PILOT Viewer'!$I$2)</f>
        <v>1806763.0128650507</v>
      </c>
      <c r="J11" s="54">
        <f>'Summary By Town'!V570</f>
        <v>2739519.1036297223</v>
      </c>
      <c r="K11" s="41">
        <f>IFERROR(VLOOKUP(K$2,'Summary By Town'!$A$4:$AC$568,22,FALSE),"--")</f>
        <v>491062.99638133636</v>
      </c>
      <c r="L11" s="40">
        <f>IFERROR(VLOOKUP(L$2,'Summary By Town'!$A$4:$AC$568,22,FALSE),"--")</f>
        <v>1913628.0765580309</v>
      </c>
      <c r="M11" s="40">
        <f>IFERROR(VLOOKUP(M$2,'Summary By Town'!$A$4:$AC$568,22,FALSE),"--")</f>
        <v>0</v>
      </c>
      <c r="N11" s="40">
        <f>IFERROR(VLOOKUP(N$2,'Summary By Town'!$A$4:$AC$568,22,FALSE),"--")</f>
        <v>1404012.9903572579</v>
      </c>
      <c r="O11" s="40">
        <f>IFERROR(VLOOKUP(O$2,'Summary By Town'!$A$4:$AC$568,22,FALSE),"--")</f>
        <v>777892.32412173343</v>
      </c>
      <c r="P11" s="40">
        <f>IFERROR(VLOOKUP(P$2,'Summary By Town'!$A$4:$AC$568,22,FALSE),"--")</f>
        <v>561444.15842447197</v>
      </c>
      <c r="Q11" s="40" t="str">
        <f>IFERROR(VLOOKUP(Q$2,'Summary By Town'!$A$4:$AC$568,22,FALSE),"--")</f>
        <v>--</v>
      </c>
      <c r="R11" s="40" t="str">
        <f>IFERROR(VLOOKUP(R$2,'Summary By Town'!$A$4:$AC$568,22,FALSE),"--")</f>
        <v>--</v>
      </c>
      <c r="S11" s="40" t="str">
        <f>IFERROR(VLOOKUP(S$2,'Summary By Town'!$A$4:$AC$568,22,FALSE),"--")</f>
        <v>--</v>
      </c>
      <c r="T11" s="40" t="str">
        <f>IFERROR(VLOOKUP(T$2,'Summary By Town'!$A$4:$AC$568,22,FALSE),"--")</f>
        <v>--</v>
      </c>
      <c r="U11" s="40" t="str">
        <f>IFERROR(VLOOKUP(U$2,'Summary By Town'!$A$4:$AC$568,22,FALSE),"--")</f>
        <v>--</v>
      </c>
      <c r="V11" s="40" t="str">
        <f>IFERROR(VLOOKUP(V$2,'Summary By Town'!$A$4:$AC$568,22,FALSE),"--")</f>
        <v>--</v>
      </c>
      <c r="W11" s="40" t="str">
        <f>IFERROR(VLOOKUP(W$2,'Summary By Town'!$A$4:$AC$568,22,FALSE),"--")</f>
        <v>--</v>
      </c>
      <c r="X11" s="40" t="str">
        <f>IFERROR(VLOOKUP(X$2,'Summary By Town'!$A$4:$AC$568,22,FALSE),"--")</f>
        <v>--</v>
      </c>
      <c r="Y11" s="40" t="str">
        <f>IFERROR(VLOOKUP(Y$2,'Summary By Town'!$A$4:$AC$568,22,FALSE),"--")</f>
        <v>--</v>
      </c>
      <c r="Z11" s="45" t="str">
        <f>IFERROR(VLOOKUP(Z$2,'Summary By Town'!$A$4:$AC$568,22,FALSE),"--")</f>
        <v>--</v>
      </c>
      <c r="AL11" s="91">
        <f t="shared" si="3"/>
        <v>6</v>
      </c>
      <c r="AM11" s="91" t="s">
        <v>1491</v>
      </c>
      <c r="AN11" s="91" t="s">
        <v>2551</v>
      </c>
      <c r="AO11" s="91" t="s">
        <v>1492</v>
      </c>
      <c r="AP11" s="90" t="s">
        <v>2201</v>
      </c>
      <c r="AQ11" s="90" t="s">
        <v>3877</v>
      </c>
      <c r="AR11" s="91"/>
      <c r="AS11" s="91" t="s">
        <v>1491</v>
      </c>
      <c r="AT11" s="91" t="s">
        <v>3204</v>
      </c>
      <c r="AU11" s="91" t="s">
        <v>1492</v>
      </c>
      <c r="AV11" s="91"/>
      <c r="AW11" s="91"/>
      <c r="AX11" s="95" t="s">
        <v>2901</v>
      </c>
      <c r="AY11" s="96" t="str">
        <f>$H$7</f>
        <v>Central Jersey Average</v>
      </c>
      <c r="AZ11" s="96" t="s">
        <v>2900</v>
      </c>
      <c r="BA11" s="97" t="s">
        <v>3454</v>
      </c>
      <c r="BB11" s="96" t="str">
        <f>$G$7</f>
        <v>Old Suburb Average</v>
      </c>
      <c r="BC11" s="98" t="str">
        <f>VLOOKUP($B$4,$AS$6:$AT$570,2,FALSE)</f>
        <v>Aberdeen Twp</v>
      </c>
    </row>
    <row r="12" spans="1:55" s="30" customFormat="1" ht="30" customHeight="1" x14ac:dyDescent="0.25">
      <c r="A12" s="69" t="s">
        <v>3548</v>
      </c>
      <c r="B12" s="43">
        <f>B10/VLOOKUP($B$4,'Summary By Town'!$A$4:$AC$568,23,FALSE)</f>
        <v>1.8731364339544146E-3</v>
      </c>
      <c r="C12" s="43">
        <f>C10/VLOOKUP($B$4,'Summary By Town'!$A$4:$AC$568,23,FALSE)</f>
        <v>0</v>
      </c>
      <c r="D12" s="43">
        <f>D10/VLOOKUP($B$4,'Summary By Town'!$A$4:$AC$568,23,FALSE)</f>
        <v>4.3945868644189784E-2</v>
      </c>
      <c r="E12" s="44">
        <f>E10/VLOOKUP($B$4,'Summary By Town'!$A$4:$AC$568,23,FALSE)</f>
        <v>4.5819005078144195E-2</v>
      </c>
      <c r="F12" s="79">
        <f t="shared" si="2"/>
        <v>1.9930139727766659E-2</v>
      </c>
      <c r="G12" s="55">
        <f>VLOOKUP($C$4,'Summary By Town'!$F$572:$AC$577,22,FALSE)</f>
        <v>2.0481720954380243E-2</v>
      </c>
      <c r="H12" s="55">
        <f>VLOOKUP(H$2,'Summary By Town'!$F$579:$AC$581,22,FALSE)</f>
        <v>3.1783292491129177E-2</v>
      </c>
      <c r="I12" s="55">
        <f>AVERAGEIFS('Summary By Town'!$AA$4:$AA$568,'Summary By Town'!$S$4:$S$568,"&gt;0",'Summary By Town'!$C$4:$C$568,'PILOT Viewer'!$I$2)</f>
        <v>3.7155461922886164E-2</v>
      </c>
      <c r="J12" s="56">
        <f>'Summary By Town'!AA570</f>
        <v>3.0332875417718109E-2</v>
      </c>
      <c r="K12" s="60">
        <f>IFERROR(K10/VLOOKUP(K2,'Summary By Town'!$A$4:$AC$568,23,FALSE),"--")</f>
        <v>2.872041465241836E-3</v>
      </c>
      <c r="L12" s="61">
        <f>IFERROR(L10/VLOOKUP(L2,'Summary By Town'!$A$4:$AC$568,23,FALSE),"--")</f>
        <v>1.9548008959333958E-2</v>
      </c>
      <c r="M12" s="61">
        <f>IFERROR(M10/VLOOKUP(M2,'Summary By Town'!$A$4:$AC$568,23,FALSE),"--")</f>
        <v>0</v>
      </c>
      <c r="N12" s="61">
        <f>IFERROR(N10/VLOOKUP(N2,'Summary By Town'!$A$4:$AC$568,23,FALSE),"--")</f>
        <v>6.3106393671111635E-2</v>
      </c>
      <c r="O12" s="61">
        <f>IFERROR(O10/VLOOKUP(O2,'Summary By Town'!$A$4:$AC$568,23,FALSE),"--")</f>
        <v>1.1213058710548261E-2</v>
      </c>
      <c r="P12" s="42">
        <f>IFERROR(P10/VLOOKUP(P2,'Summary By Town'!$A$4:$AC$568,23,FALSE),"--")</f>
        <v>2.9111958325975964E-3</v>
      </c>
      <c r="Q12" s="42" t="str">
        <f>IFERROR(Q10/VLOOKUP(Q2,'Summary By Town'!$A$4:$AC$568,23,FALSE),"--")</f>
        <v>--</v>
      </c>
      <c r="R12" s="42" t="str">
        <f>IFERROR(R10/VLOOKUP(R2,'Summary By Town'!$A$4:$AC$568,23,FALSE),"--")</f>
        <v>--</v>
      </c>
      <c r="S12" s="42" t="str">
        <f>IFERROR(S10/VLOOKUP(S2,'Summary By Town'!$A$4:$AC$568,23,FALSE),"--")</f>
        <v>--</v>
      </c>
      <c r="T12" s="42" t="str">
        <f>IFERROR(T10/VLOOKUP(T2,'Summary By Town'!$A$4:$AC$568,23,FALSE),"--")</f>
        <v>--</v>
      </c>
      <c r="U12" s="42" t="str">
        <f>IFERROR(U10/VLOOKUP(U2,'Summary By Town'!$A$4:$AC$568,23,FALSE),"--")</f>
        <v>--</v>
      </c>
      <c r="V12" s="42" t="str">
        <f>IFERROR(V10/VLOOKUP(V2,'Summary By Town'!$A$4:$AC$568,23,FALSE),"--")</f>
        <v>--</v>
      </c>
      <c r="W12" s="42" t="str">
        <f>IFERROR(W10/VLOOKUP(W2,'Summary By Town'!$A$4:$AC$568,23,FALSE),"--")</f>
        <v>--</v>
      </c>
      <c r="X12" s="42" t="str">
        <f>IFERROR(X10/VLOOKUP(X2,'Summary By Town'!$A$4:$AC$568,23,FALSE),"--")</f>
        <v>--</v>
      </c>
      <c r="Y12" s="42" t="str">
        <f>IFERROR(Y10/VLOOKUP(Y2,'Summary By Town'!$A$4:$AC$568,23,FALSE),"--")</f>
        <v>--</v>
      </c>
      <c r="Z12" s="44" t="str">
        <f>IFERROR(Z10/VLOOKUP(Z2,'Summary By Town'!$A$4:$AC$568,23,FALSE),"--")</f>
        <v>--</v>
      </c>
      <c r="AL12" s="91">
        <f t="shared" si="3"/>
        <v>7</v>
      </c>
      <c r="AM12" s="91" t="s">
        <v>1493</v>
      </c>
      <c r="AN12" s="91" t="s">
        <v>2722</v>
      </c>
      <c r="AO12" s="91" t="s">
        <v>1492</v>
      </c>
      <c r="AP12" s="90" t="s">
        <v>2206</v>
      </c>
      <c r="AQ12" s="90" t="s">
        <v>3877</v>
      </c>
      <c r="AR12" s="91"/>
      <c r="AS12" s="91" t="s">
        <v>1493</v>
      </c>
      <c r="AT12" s="91" t="s">
        <v>3205</v>
      </c>
      <c r="AU12" s="91" t="s">
        <v>1492</v>
      </c>
      <c r="AV12" s="91"/>
      <c r="AW12" s="93" t="str">
        <f>A14</f>
        <v>Municipal Subsidy % of 2019 Budget Appropriation</v>
      </c>
      <c r="AX12" s="94">
        <f>J14</f>
        <v>1.7590320258795027E-2</v>
      </c>
      <c r="AY12" s="94">
        <f>H14</f>
        <v>1.6549756558512419E-2</v>
      </c>
      <c r="AZ12" s="94">
        <f>I14</f>
        <v>1.7381976545676893E-2</v>
      </c>
      <c r="BA12" s="94">
        <f>F14</f>
        <v>1.3300060556041379E-2</v>
      </c>
      <c r="BB12" s="94">
        <f>G14</f>
        <v>1.1365153426424759E-2</v>
      </c>
      <c r="BC12" s="94">
        <f>E14</f>
        <v>3.1732184982238947E-2</v>
      </c>
    </row>
    <row r="13" spans="1:55" s="30" customFormat="1" ht="30" customHeight="1" x14ac:dyDescent="0.25">
      <c r="A13" s="69" t="s">
        <v>2212</v>
      </c>
      <c r="B13" s="81"/>
      <c r="C13" s="82"/>
      <c r="D13" s="83"/>
      <c r="E13" s="68">
        <f>VLOOKUP($B$4,'Summary By Town'!$A$4:$AC$568,26,FALSE)</f>
        <v>669234.35634223069</v>
      </c>
      <c r="F13" s="78">
        <f t="shared" si="2"/>
        <v>221179.09072646589</v>
      </c>
      <c r="G13" s="53">
        <f>VLOOKUP($C$4,'Summary By Town'!$F$572:$AC$577,21,FALSE)</f>
        <v>221729.30799915583</v>
      </c>
      <c r="H13" s="53">
        <f>VLOOKUP(H$2,'Summary By Town'!$F$579:$AC$581,21,FALSE)</f>
        <v>688814.54979007598</v>
      </c>
      <c r="I13" s="53">
        <f>AVERAGEIFS('Summary By Town'!$Z$4:$Z$568,'Summary By Town'!$S$4:$S$568,"&gt;0",'Summary By Town'!$C$4:$C$568,'PILOT Viewer'!$I$2)</f>
        <v>644113.30281758751</v>
      </c>
      <c r="J13" s="54">
        <f>'Summary By Town'!Z570</f>
        <v>762081.85600917332</v>
      </c>
      <c r="K13" s="41">
        <f>IFERROR(VLOOKUP(K$2,'Summary By Town'!$A$4:$AC$568,26,FALSE),"--")</f>
        <v>-8638.9496232705169</v>
      </c>
      <c r="L13" s="40">
        <f>IFERROR(VLOOKUP(L$2,'Summary By Town'!$A$4:$AC$568,26,FALSE),"--")</f>
        <v>344346.6668063862</v>
      </c>
      <c r="M13" s="40">
        <f>IFERROR(VLOOKUP(M$2,'Summary By Town'!$A$4:$AC$568,26,FALSE),"--")</f>
        <v>-29753.735468819956</v>
      </c>
      <c r="N13" s="40">
        <f>IFERROR(VLOOKUP(N$2,'Summary By Town'!$A$4:$AC$568,26,FALSE),"--")</f>
        <v>340303.03209756367</v>
      </c>
      <c r="O13" s="40">
        <f>IFERROR(VLOOKUP(O$2,'Summary By Town'!$A$4:$AC$568,26,FALSE),"--")</f>
        <v>113428.54310534104</v>
      </c>
      <c r="P13" s="40">
        <f>IFERROR(VLOOKUP(P$2,'Summary By Town'!$A$4:$AC$568,26,FALSE),"--")</f>
        <v>86638.120896572582</v>
      </c>
      <c r="Q13" s="40" t="str">
        <f>IFERROR(VLOOKUP(Q$2,'Summary By Town'!$A$4:$AC$568,26,FALSE),"--")</f>
        <v>--</v>
      </c>
      <c r="R13" s="40" t="str">
        <f>IFERROR(VLOOKUP(R$2,'Summary By Town'!$A$4:$AC$568,26,FALSE),"--")</f>
        <v>--</v>
      </c>
      <c r="S13" s="40" t="str">
        <f>IFERROR(VLOOKUP(S$2,'Summary By Town'!$A$4:$AC$568,26,FALSE),"--")</f>
        <v>--</v>
      </c>
      <c r="T13" s="40" t="str">
        <f>IFERROR(VLOOKUP(T$2,'Summary By Town'!$A$4:$AC$568,26,FALSE),"--")</f>
        <v>--</v>
      </c>
      <c r="U13" s="40" t="str">
        <f>IFERROR(VLOOKUP(U$2,'Summary By Town'!$A$4:$AC$568,26,FALSE),"--")</f>
        <v>--</v>
      </c>
      <c r="V13" s="40" t="str">
        <f>IFERROR(VLOOKUP(V$2,'Summary By Town'!$A$4:$AC$568,26,FALSE),"--")</f>
        <v>--</v>
      </c>
      <c r="W13" s="40" t="str">
        <f>IFERROR(VLOOKUP(W$2,'Summary By Town'!$A$4:$AC$568,26,FALSE),"--")</f>
        <v>--</v>
      </c>
      <c r="X13" s="40" t="str">
        <f>IFERROR(VLOOKUP(X$2,'Summary By Town'!$A$4:$AC$568,26,FALSE),"--")</f>
        <v>--</v>
      </c>
      <c r="Y13" s="40" t="str">
        <f>IFERROR(VLOOKUP(Y$2,'Summary By Town'!$A$4:$AC$568,26,FALSE),"--")</f>
        <v>--</v>
      </c>
      <c r="Z13" s="45" t="str">
        <f>IFERROR(VLOOKUP(Z$2,'Summary By Town'!$A$4:$AC$568,26,FALSE),"--")</f>
        <v>--</v>
      </c>
      <c r="AL13" s="91">
        <f t="shared" si="3"/>
        <v>8</v>
      </c>
      <c r="AM13" s="91" t="s">
        <v>1582</v>
      </c>
      <c r="AN13" s="91" t="s">
        <v>2391</v>
      </c>
      <c r="AO13" s="91" t="s">
        <v>1583</v>
      </c>
      <c r="AP13" s="90" t="s">
        <v>2204</v>
      </c>
      <c r="AQ13" s="90" t="s">
        <v>3876</v>
      </c>
      <c r="AR13" s="91"/>
      <c r="AS13" s="91" t="s">
        <v>1582</v>
      </c>
      <c r="AT13" s="91" t="s">
        <v>2983</v>
      </c>
      <c r="AU13" s="91" t="s">
        <v>1583</v>
      </c>
      <c r="AV13" s="91"/>
      <c r="AW13" s="91"/>
      <c r="AX13" s="91"/>
      <c r="AY13" s="91"/>
      <c r="AZ13" s="91"/>
      <c r="BA13" s="91"/>
      <c r="BB13" s="91"/>
      <c r="BC13" s="91"/>
    </row>
    <row r="14" spans="1:55" ht="30.75" thickBot="1" x14ac:dyDescent="0.3">
      <c r="A14" s="70" t="str">
        <f>'Summary By Town'!AC3</f>
        <v>Municipal Subsidy % of 2019 Budget Appropriation</v>
      </c>
      <c r="B14" s="84"/>
      <c r="C14" s="85"/>
      <c r="D14" s="86"/>
      <c r="E14" s="71">
        <f>VLOOKUP($B$4,'Summary By Town'!$A$4:$AC$568,29,FALSE)</f>
        <v>3.1732184982238947E-2</v>
      </c>
      <c r="F14" s="57">
        <f t="shared" si="2"/>
        <v>1.3300060556041379E-2</v>
      </c>
      <c r="G14" s="58">
        <f>VLOOKUP($C$4,'Summary By Town'!$F$572:$AC$577,24,FALSE)</f>
        <v>1.1365153426424759E-2</v>
      </c>
      <c r="H14" s="58">
        <f>VLOOKUP(H$2,'Summary By Town'!$F$579:$AC$581,24,FALSE)</f>
        <v>1.6549756558512419E-2</v>
      </c>
      <c r="I14" s="58">
        <f>AVERAGEIFS('Summary By Town'!$AC$4:$AC$568,'Summary By Town'!$S$4:$S$568,"&gt;0",'Summary By Town'!$C$4:$C$568,'PILOT Viewer'!$I$2)</f>
        <v>1.7381976545676893E-2</v>
      </c>
      <c r="J14" s="59">
        <f>'Summary By Town'!AC570</f>
        <v>1.7590320258795027E-2</v>
      </c>
      <c r="K14" s="46">
        <f>IFERROR(VLOOKUP(K$2,'Summary By Town'!$A$4:$AC$568,29,FALSE),"--")</f>
        <v>-2.2117701059623678E-4</v>
      </c>
      <c r="L14" s="47">
        <f>IFERROR(VLOOKUP(L$2,'Summary By Town'!$A$4:$AC$568,29,FALSE),"--")</f>
        <v>1.4203770055645675E-2</v>
      </c>
      <c r="M14" s="47">
        <f>IFERROR(VLOOKUP(M$2,'Summary By Town'!$A$4:$AC$568,29,FALSE),"--")</f>
        <v>-2.3643217817488345E-3</v>
      </c>
      <c r="N14" s="47">
        <f>IFERROR(VLOOKUP(N$2,'Summary By Town'!$A$4:$AC$568,29,FALSE),"--")</f>
        <v>3.203091627907622E-2</v>
      </c>
      <c r="O14" s="47">
        <f>IFERROR(VLOOKUP(O$2,'Summary By Town'!$A$4:$AC$568,29,FALSE),"--")</f>
        <v>5.3820938623669956E-3</v>
      </c>
      <c r="P14" s="47">
        <f>IFERROR(VLOOKUP(P$2,'Summary By Town'!$A$4:$AC$568,29,FALSE),"--")</f>
        <v>1.5834620270766288E-3</v>
      </c>
      <c r="Q14" s="47" t="str">
        <f>IFERROR(VLOOKUP(Q$2,'Summary By Town'!$A$4:$AC$568,29,FALSE),"--")</f>
        <v>--</v>
      </c>
      <c r="R14" s="47" t="str">
        <f>IFERROR(VLOOKUP(R$2,'Summary By Town'!$A$4:$AC$568,29,FALSE),"--")</f>
        <v>--</v>
      </c>
      <c r="S14" s="48" t="str">
        <f>IFERROR(VLOOKUP(S$2,'Summary By Town'!$A$4:$AC$568,29,FALSE),"--")</f>
        <v>--</v>
      </c>
      <c r="T14" s="48" t="str">
        <f>IFERROR(VLOOKUP(T$2,'Summary By Town'!$A$4:$AC$568,29,FALSE),"--")</f>
        <v>--</v>
      </c>
      <c r="U14" s="48" t="str">
        <f>IFERROR(VLOOKUP(U$2,'Summary By Town'!$A$4:$AC$568,29,FALSE),"--")</f>
        <v>--</v>
      </c>
      <c r="V14" s="48" t="str">
        <f>IFERROR(VLOOKUP(V$2,'Summary By Town'!$A$4:$AC$568,29,FALSE),"--")</f>
        <v>--</v>
      </c>
      <c r="W14" s="48" t="str">
        <f>IFERROR(VLOOKUP(W$2,'Summary By Town'!$A$4:$AC$568,29,FALSE),"--")</f>
        <v>--</v>
      </c>
      <c r="X14" s="48" t="str">
        <f>IFERROR(VLOOKUP(X$2,'Summary By Town'!$A$4:$AC$568,29,FALSE),"--")</f>
        <v>--</v>
      </c>
      <c r="Y14" s="48" t="str">
        <f>IFERROR(VLOOKUP(Y$2,'Summary By Town'!$A$4:$AC$568,29,FALSE),"--")</f>
        <v>--</v>
      </c>
      <c r="Z14" s="49" t="str">
        <f>IFERROR(VLOOKUP(Z$2,'Summary By Town'!$A$4:$AC$568,29,FALSE),"--")</f>
        <v>--</v>
      </c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L14" s="90">
        <f t="shared" si="3"/>
        <v>9</v>
      </c>
      <c r="AM14" s="90" t="s">
        <v>1639</v>
      </c>
      <c r="AN14" s="90" t="s">
        <v>2549</v>
      </c>
      <c r="AO14" s="90" t="s">
        <v>1638</v>
      </c>
      <c r="AP14" s="90" t="s">
        <v>2206</v>
      </c>
      <c r="AQ14" s="91" t="s">
        <v>3878</v>
      </c>
      <c r="AS14" s="90" t="s">
        <v>1639</v>
      </c>
      <c r="AT14" s="90" t="s">
        <v>3206</v>
      </c>
      <c r="AU14" s="90" t="s">
        <v>1638</v>
      </c>
    </row>
    <row r="15" spans="1:55" x14ac:dyDescent="0.25">
      <c r="AL15" s="90">
        <f t="shared" si="3"/>
        <v>10</v>
      </c>
      <c r="AM15" s="90" t="s">
        <v>51</v>
      </c>
      <c r="AN15" s="90" t="s">
        <v>2862</v>
      </c>
      <c r="AO15" s="90" t="s">
        <v>1320</v>
      </c>
      <c r="AP15" s="90" t="s">
        <v>2203</v>
      </c>
      <c r="AQ15" s="91" t="s">
        <v>3878</v>
      </c>
      <c r="AS15" s="90" t="s">
        <v>51</v>
      </c>
      <c r="AT15" s="90" t="s">
        <v>3207</v>
      </c>
      <c r="AU15" s="90" t="s">
        <v>1320</v>
      </c>
    </row>
    <row r="16" spans="1:55" x14ac:dyDescent="0.25">
      <c r="F16" s="28" t="s">
        <v>3547</v>
      </c>
      <c r="AL16" s="90">
        <f t="shared" si="3"/>
        <v>11</v>
      </c>
      <c r="AM16" s="90" t="s">
        <v>1603</v>
      </c>
      <c r="AN16" s="90" t="s">
        <v>2622</v>
      </c>
      <c r="AO16" s="90" t="s">
        <v>1604</v>
      </c>
      <c r="AP16" s="90" t="s">
        <v>2204</v>
      </c>
      <c r="AQ16" s="91" t="s">
        <v>3878</v>
      </c>
      <c r="AS16" s="90" t="s">
        <v>1603</v>
      </c>
      <c r="AT16" s="90" t="s">
        <v>3208</v>
      </c>
      <c r="AU16" s="90" t="s">
        <v>1604</v>
      </c>
    </row>
    <row r="17" spans="38:47" x14ac:dyDescent="0.25">
      <c r="AL17" s="90">
        <f t="shared" si="3"/>
        <v>12</v>
      </c>
      <c r="AM17" s="90" t="s">
        <v>1605</v>
      </c>
      <c r="AN17" s="90" t="s">
        <v>2602</v>
      </c>
      <c r="AO17" s="90" t="s">
        <v>1604</v>
      </c>
      <c r="AP17" s="90" t="s">
        <v>2204</v>
      </c>
      <c r="AQ17" s="91" t="s">
        <v>3878</v>
      </c>
      <c r="AS17" s="90" t="s">
        <v>1605</v>
      </c>
      <c r="AT17" s="90" t="s">
        <v>2984</v>
      </c>
      <c r="AU17" s="90" t="s">
        <v>1604</v>
      </c>
    </row>
    <row r="18" spans="38:47" x14ac:dyDescent="0.25">
      <c r="AL18" s="90">
        <f t="shared" si="3"/>
        <v>13</v>
      </c>
      <c r="AM18" s="90" t="s">
        <v>729</v>
      </c>
      <c r="AN18" s="90" t="s">
        <v>2469</v>
      </c>
      <c r="AO18" s="90" t="s">
        <v>1492</v>
      </c>
      <c r="AP18" s="90" t="s">
        <v>2205</v>
      </c>
      <c r="AQ18" s="90" t="s">
        <v>3877</v>
      </c>
      <c r="AS18" s="90" t="s">
        <v>729</v>
      </c>
      <c r="AT18" s="90" t="s">
        <v>2971</v>
      </c>
      <c r="AU18" s="90" t="s">
        <v>1492</v>
      </c>
    </row>
    <row r="19" spans="38:47" x14ac:dyDescent="0.25">
      <c r="AL19" s="90">
        <f t="shared" si="3"/>
        <v>14</v>
      </c>
      <c r="AM19" s="90" t="s">
        <v>5</v>
      </c>
      <c r="AN19" s="90" t="s">
        <v>2857</v>
      </c>
      <c r="AO19" s="90" t="s">
        <v>1305</v>
      </c>
      <c r="AP19" s="90" t="s">
        <v>2202</v>
      </c>
      <c r="AQ19" s="90" t="s">
        <v>3876</v>
      </c>
      <c r="AS19" s="90" t="s">
        <v>5</v>
      </c>
      <c r="AT19" s="90" t="s">
        <v>1085</v>
      </c>
      <c r="AU19" s="90" t="s">
        <v>1305</v>
      </c>
    </row>
    <row r="20" spans="38:47" x14ac:dyDescent="0.25">
      <c r="AL20" s="90">
        <f t="shared" si="3"/>
        <v>15</v>
      </c>
      <c r="AM20" s="90" t="s">
        <v>745</v>
      </c>
      <c r="AN20" s="90" t="s">
        <v>2771</v>
      </c>
      <c r="AO20" s="90" t="s">
        <v>1492</v>
      </c>
      <c r="AP20" s="90" t="s">
        <v>2201</v>
      </c>
      <c r="AQ20" s="90" t="s">
        <v>3877</v>
      </c>
      <c r="AS20" s="90" t="s">
        <v>745</v>
      </c>
      <c r="AT20" s="90" t="s">
        <v>3209</v>
      </c>
      <c r="AU20" s="90" t="s">
        <v>1492</v>
      </c>
    </row>
    <row r="21" spans="38:47" x14ac:dyDescent="0.25">
      <c r="AL21" s="90">
        <f t="shared" si="3"/>
        <v>16</v>
      </c>
      <c r="AM21" s="90" t="s">
        <v>1380</v>
      </c>
      <c r="AN21" s="90" t="s">
        <v>2406</v>
      </c>
      <c r="AO21" s="90" t="s">
        <v>1381</v>
      </c>
      <c r="AP21" s="90" t="s">
        <v>2201</v>
      </c>
      <c r="AQ21" s="90" t="s">
        <v>3876</v>
      </c>
      <c r="AS21" s="90" t="s">
        <v>1380</v>
      </c>
      <c r="AT21" s="90" t="s">
        <v>3210</v>
      </c>
      <c r="AU21" s="90" t="s">
        <v>1381</v>
      </c>
    </row>
    <row r="22" spans="38:47" x14ac:dyDescent="0.25">
      <c r="AL22" s="90">
        <f t="shared" si="3"/>
        <v>17</v>
      </c>
      <c r="AM22" s="90" t="s">
        <v>1382</v>
      </c>
      <c r="AN22" s="90" t="s">
        <v>2536</v>
      </c>
      <c r="AO22" s="90" t="s">
        <v>1381</v>
      </c>
      <c r="AP22" s="90" t="s">
        <v>2205</v>
      </c>
      <c r="AQ22" s="90" t="s">
        <v>3876</v>
      </c>
      <c r="AS22" s="90" t="s">
        <v>1382</v>
      </c>
      <c r="AT22" s="90" t="s">
        <v>3211</v>
      </c>
      <c r="AU22" s="90" t="s">
        <v>1381</v>
      </c>
    </row>
    <row r="23" spans="38:47" x14ac:dyDescent="0.25">
      <c r="AL23" s="90">
        <f t="shared" si="3"/>
        <v>18</v>
      </c>
      <c r="AM23" s="90" t="s">
        <v>1397</v>
      </c>
      <c r="AN23" s="90" t="s">
        <v>2658</v>
      </c>
      <c r="AO23" s="90" t="s">
        <v>1398</v>
      </c>
      <c r="AP23" s="90" t="s">
        <v>2206</v>
      </c>
      <c r="AQ23" s="90" t="s">
        <v>3876</v>
      </c>
      <c r="AS23" s="90" t="s">
        <v>1397</v>
      </c>
      <c r="AT23" s="90" t="s">
        <v>3212</v>
      </c>
      <c r="AU23" s="90" t="s">
        <v>1398</v>
      </c>
    </row>
    <row r="24" spans="38:47" x14ac:dyDescent="0.25">
      <c r="AL24" s="90">
        <f t="shared" si="3"/>
        <v>19</v>
      </c>
      <c r="AM24" s="90" t="s">
        <v>1494</v>
      </c>
      <c r="AN24" s="90" t="s">
        <v>2634</v>
      </c>
      <c r="AO24" s="90" t="s">
        <v>1492</v>
      </c>
      <c r="AP24" s="90" t="s">
        <v>2201</v>
      </c>
      <c r="AQ24" s="90" t="s">
        <v>3877</v>
      </c>
      <c r="AS24" s="90" t="s">
        <v>1494</v>
      </c>
      <c r="AT24" s="90" t="s">
        <v>3213</v>
      </c>
      <c r="AU24" s="90" t="s">
        <v>1492</v>
      </c>
    </row>
    <row r="25" spans="38:47" x14ac:dyDescent="0.25">
      <c r="AL25" s="90">
        <f t="shared" si="3"/>
        <v>20</v>
      </c>
      <c r="AM25" s="90" t="s">
        <v>1546</v>
      </c>
      <c r="AN25" s="90" t="s">
        <v>2890</v>
      </c>
      <c r="AO25" s="90" t="s">
        <v>1547</v>
      </c>
      <c r="AP25" s="90" t="s">
        <v>2203</v>
      </c>
      <c r="AQ25" s="90" t="s">
        <v>3876</v>
      </c>
      <c r="AS25" s="90" t="s">
        <v>1546</v>
      </c>
      <c r="AT25" s="90" t="s">
        <v>3214</v>
      </c>
      <c r="AU25" s="90" t="s">
        <v>1547</v>
      </c>
    </row>
    <row r="26" spans="38:47" x14ac:dyDescent="0.25">
      <c r="AL26" s="90">
        <f t="shared" si="3"/>
        <v>21</v>
      </c>
      <c r="AM26" s="90" t="s">
        <v>915</v>
      </c>
      <c r="AN26" s="90" t="s">
        <v>2558</v>
      </c>
      <c r="AO26" s="90" t="s">
        <v>1547</v>
      </c>
      <c r="AP26" s="90" t="s">
        <v>2204</v>
      </c>
      <c r="AQ26" s="90" t="s">
        <v>3876</v>
      </c>
      <c r="AS26" s="90" t="s">
        <v>915</v>
      </c>
      <c r="AT26" s="90" t="s">
        <v>2985</v>
      </c>
      <c r="AU26" s="90" t="s">
        <v>1547</v>
      </c>
    </row>
    <row r="27" spans="38:47" x14ac:dyDescent="0.25">
      <c r="AL27" s="90">
        <f t="shared" si="3"/>
        <v>22</v>
      </c>
      <c r="AM27" s="90" t="s">
        <v>185</v>
      </c>
      <c r="AN27" s="90" t="s">
        <v>2547</v>
      </c>
      <c r="AO27" s="90" t="s">
        <v>1381</v>
      </c>
      <c r="AP27" s="90" t="s">
        <v>2201</v>
      </c>
      <c r="AQ27" s="90" t="s">
        <v>3876</v>
      </c>
      <c r="AS27" s="90" t="s">
        <v>185</v>
      </c>
      <c r="AT27" s="90" t="s">
        <v>3215</v>
      </c>
      <c r="AU27" s="90" t="s">
        <v>1381</v>
      </c>
    </row>
    <row r="28" spans="38:47" x14ac:dyDescent="0.25">
      <c r="AL28" s="90">
        <f t="shared" si="3"/>
        <v>23</v>
      </c>
      <c r="AM28" s="90" t="s">
        <v>1360</v>
      </c>
      <c r="AN28" s="90" t="s">
        <v>2347</v>
      </c>
      <c r="AO28" s="90" t="s">
        <v>1361</v>
      </c>
      <c r="AP28" s="90" t="s">
        <v>2204</v>
      </c>
      <c r="AQ28" s="90" t="s">
        <v>3876</v>
      </c>
      <c r="AS28" s="90" t="s">
        <v>1360</v>
      </c>
      <c r="AT28" s="90" t="s">
        <v>2986</v>
      </c>
      <c r="AU28" s="90" t="s">
        <v>1361</v>
      </c>
    </row>
    <row r="29" spans="38:47" x14ac:dyDescent="0.25">
      <c r="AL29" s="90">
        <f t="shared" si="3"/>
        <v>24</v>
      </c>
      <c r="AM29" s="90" t="s">
        <v>1548</v>
      </c>
      <c r="AN29" s="90" t="s">
        <v>2824</v>
      </c>
      <c r="AO29" s="90" t="s">
        <v>1547</v>
      </c>
      <c r="AP29" s="90" t="s">
        <v>2201</v>
      </c>
      <c r="AQ29" s="90" t="s">
        <v>3876</v>
      </c>
      <c r="AS29" s="90" t="s">
        <v>1548</v>
      </c>
      <c r="AT29" s="90" t="s">
        <v>3216</v>
      </c>
      <c r="AU29" s="90" t="s">
        <v>1547</v>
      </c>
    </row>
    <row r="30" spans="38:47" x14ac:dyDescent="0.25">
      <c r="AL30" s="90">
        <f t="shared" si="3"/>
        <v>25</v>
      </c>
      <c r="AM30" s="90" t="s">
        <v>499</v>
      </c>
      <c r="AN30" s="90" t="s">
        <v>2720</v>
      </c>
      <c r="AO30" s="90" t="s">
        <v>1450</v>
      </c>
      <c r="AP30" s="90" t="s">
        <v>2205</v>
      </c>
      <c r="AQ30" s="91" t="s">
        <v>3878</v>
      </c>
      <c r="AS30" s="90" t="s">
        <v>499</v>
      </c>
      <c r="AT30" s="90" t="s">
        <v>2953</v>
      </c>
      <c r="AU30" s="90" t="s">
        <v>1450</v>
      </c>
    </row>
    <row r="31" spans="38:47" x14ac:dyDescent="0.25">
      <c r="AL31" s="90">
        <f t="shared" si="3"/>
        <v>26</v>
      </c>
      <c r="AM31" s="90" t="s">
        <v>1549</v>
      </c>
      <c r="AN31" s="90" t="s">
        <v>2827</v>
      </c>
      <c r="AO31" s="90" t="s">
        <v>1547</v>
      </c>
      <c r="AP31" s="90" t="s">
        <v>2201</v>
      </c>
      <c r="AQ31" s="90" t="s">
        <v>3876</v>
      </c>
      <c r="AS31" s="90" t="s">
        <v>1549</v>
      </c>
      <c r="AT31" s="90" t="s">
        <v>3217</v>
      </c>
      <c r="AU31" s="90" t="s">
        <v>1547</v>
      </c>
    </row>
    <row r="32" spans="38:47" x14ac:dyDescent="0.25">
      <c r="AL32" s="90">
        <f t="shared" si="3"/>
        <v>27</v>
      </c>
      <c r="AM32" s="90" t="s">
        <v>1550</v>
      </c>
      <c r="AN32" s="90" t="s">
        <v>2891</v>
      </c>
      <c r="AO32" s="90" t="s">
        <v>1547</v>
      </c>
      <c r="AP32" s="90" t="s">
        <v>2203</v>
      </c>
      <c r="AQ32" s="90" t="s">
        <v>3876</v>
      </c>
      <c r="AS32" s="90" t="s">
        <v>1550</v>
      </c>
      <c r="AT32" s="90" t="s">
        <v>3218</v>
      </c>
      <c r="AU32" s="90" t="s">
        <v>1547</v>
      </c>
    </row>
    <row r="33" spans="38:47" x14ac:dyDescent="0.25">
      <c r="AL33" s="90">
        <f t="shared" si="3"/>
        <v>28</v>
      </c>
      <c r="AM33" s="90" t="s">
        <v>950</v>
      </c>
      <c r="AN33" s="90" t="s">
        <v>2427</v>
      </c>
      <c r="AO33" s="90" t="s">
        <v>781</v>
      </c>
      <c r="AP33" s="90" t="s">
        <v>2204</v>
      </c>
      <c r="AQ33" s="90" t="s">
        <v>3877</v>
      </c>
      <c r="AS33" s="90" t="s">
        <v>950</v>
      </c>
      <c r="AT33" s="90" t="s">
        <v>2987</v>
      </c>
      <c r="AU33" s="90" t="s">
        <v>781</v>
      </c>
    </row>
    <row r="34" spans="38:47" x14ac:dyDescent="0.25">
      <c r="AL34" s="90">
        <f t="shared" si="3"/>
        <v>29</v>
      </c>
      <c r="AM34" s="90" t="s">
        <v>1421</v>
      </c>
      <c r="AN34" s="90" t="s">
        <v>2468</v>
      </c>
      <c r="AO34" s="90" t="s">
        <v>1422</v>
      </c>
      <c r="AP34" s="90" t="s">
        <v>2205</v>
      </c>
      <c r="AQ34" s="91" t="s">
        <v>3878</v>
      </c>
      <c r="AS34" s="90" t="s">
        <v>1421</v>
      </c>
      <c r="AT34" s="90" t="s">
        <v>2988</v>
      </c>
      <c r="AU34" s="90" t="s">
        <v>1422</v>
      </c>
    </row>
    <row r="35" spans="38:47" x14ac:dyDescent="0.25">
      <c r="AL35" s="90">
        <f t="shared" si="3"/>
        <v>30</v>
      </c>
      <c r="AM35" s="90" t="s">
        <v>189</v>
      </c>
      <c r="AN35" s="90" t="s">
        <v>2669</v>
      </c>
      <c r="AO35" s="90" t="s">
        <v>1381</v>
      </c>
      <c r="AP35" s="90" t="s">
        <v>2201</v>
      </c>
      <c r="AQ35" s="90" t="s">
        <v>3876</v>
      </c>
      <c r="AS35" s="90" t="s">
        <v>189</v>
      </c>
      <c r="AT35" s="90" t="s">
        <v>3219</v>
      </c>
      <c r="AU35" s="90" t="s">
        <v>1381</v>
      </c>
    </row>
    <row r="36" spans="38:47" x14ac:dyDescent="0.25">
      <c r="AL36" s="90">
        <f t="shared" si="3"/>
        <v>31</v>
      </c>
      <c r="AM36" s="90" t="s">
        <v>747</v>
      </c>
      <c r="AN36" s="90" t="s">
        <v>2424</v>
      </c>
      <c r="AO36" s="90" t="s">
        <v>1492</v>
      </c>
      <c r="AP36" s="90" t="s">
        <v>2201</v>
      </c>
      <c r="AQ36" s="90" t="s">
        <v>3877</v>
      </c>
      <c r="AS36" s="90" t="s">
        <v>747</v>
      </c>
      <c r="AT36" s="90" t="s">
        <v>3220</v>
      </c>
      <c r="AU36" s="90" t="s">
        <v>1492</v>
      </c>
    </row>
    <row r="37" spans="38:47" x14ac:dyDescent="0.25">
      <c r="AL37" s="90">
        <f t="shared" si="3"/>
        <v>32</v>
      </c>
      <c r="AM37" s="90" t="s">
        <v>1640</v>
      </c>
      <c r="AN37" s="90" t="s">
        <v>2352</v>
      </c>
      <c r="AO37" s="90" t="s">
        <v>1638</v>
      </c>
      <c r="AP37" s="90" t="s">
        <v>2206</v>
      </c>
      <c r="AQ37" s="91" t="s">
        <v>3878</v>
      </c>
      <c r="AS37" s="90" t="s">
        <v>1640</v>
      </c>
      <c r="AT37" s="90" t="s">
        <v>2979</v>
      </c>
      <c r="AU37" s="90" t="s">
        <v>1638</v>
      </c>
    </row>
    <row r="38" spans="38:47" x14ac:dyDescent="0.25">
      <c r="AL38" s="90">
        <f t="shared" si="3"/>
        <v>33</v>
      </c>
      <c r="AM38" s="90" t="s">
        <v>53</v>
      </c>
      <c r="AN38" s="90" t="s">
        <v>2422</v>
      </c>
      <c r="AO38" s="90" t="s">
        <v>1320</v>
      </c>
      <c r="AP38" s="90" t="s">
        <v>2201</v>
      </c>
      <c r="AQ38" s="91" t="s">
        <v>3878</v>
      </c>
      <c r="AS38" s="90" t="s">
        <v>53</v>
      </c>
      <c r="AT38" s="90" t="s">
        <v>3221</v>
      </c>
      <c r="AU38" s="90" t="s">
        <v>1320</v>
      </c>
    </row>
    <row r="39" spans="38:47" x14ac:dyDescent="0.25">
      <c r="AL39" s="90">
        <f t="shared" si="3"/>
        <v>34</v>
      </c>
      <c r="AM39" s="90" t="s">
        <v>1625</v>
      </c>
      <c r="AN39" s="90" t="s">
        <v>2495</v>
      </c>
      <c r="AO39" s="90" t="s">
        <v>1626</v>
      </c>
      <c r="AP39" s="90" t="s">
        <v>2201</v>
      </c>
      <c r="AQ39" s="91" t="s">
        <v>3878</v>
      </c>
      <c r="AS39" s="90" t="s">
        <v>1625</v>
      </c>
      <c r="AT39" s="90" t="s">
        <v>2989</v>
      </c>
      <c r="AU39" s="90" t="s">
        <v>1626</v>
      </c>
    </row>
    <row r="40" spans="38:47" x14ac:dyDescent="0.25">
      <c r="AL40" s="90">
        <f t="shared" si="3"/>
        <v>35</v>
      </c>
      <c r="AM40" s="90" t="s">
        <v>1551</v>
      </c>
      <c r="AN40" s="90" t="s">
        <v>2671</v>
      </c>
      <c r="AO40" s="90" t="s">
        <v>1547</v>
      </c>
      <c r="AP40" s="90" t="s">
        <v>2203</v>
      </c>
      <c r="AQ40" s="90" t="s">
        <v>3876</v>
      </c>
      <c r="AS40" s="90" t="s">
        <v>1551</v>
      </c>
      <c r="AT40" s="90" t="s">
        <v>2990</v>
      </c>
      <c r="AU40" s="90" t="s">
        <v>1547</v>
      </c>
    </row>
    <row r="41" spans="38:47" x14ac:dyDescent="0.25">
      <c r="AL41" s="90">
        <f t="shared" si="3"/>
        <v>36</v>
      </c>
      <c r="AM41" s="90" t="s">
        <v>190</v>
      </c>
      <c r="AN41" s="90" t="s">
        <v>2360</v>
      </c>
      <c r="AO41" s="90" t="s">
        <v>1381</v>
      </c>
      <c r="AP41" s="90" t="s">
        <v>2203</v>
      </c>
      <c r="AQ41" s="90" t="s">
        <v>3876</v>
      </c>
      <c r="AS41" s="90" t="s">
        <v>190</v>
      </c>
      <c r="AT41" s="90" t="s">
        <v>3222</v>
      </c>
      <c r="AU41" s="90" t="s">
        <v>1381</v>
      </c>
    </row>
    <row r="42" spans="38:47" x14ac:dyDescent="0.25">
      <c r="AL42" s="90">
        <f t="shared" si="3"/>
        <v>37</v>
      </c>
      <c r="AM42" s="90" t="s">
        <v>191</v>
      </c>
      <c r="AN42" s="90" t="s">
        <v>2337</v>
      </c>
      <c r="AO42" s="90" t="s">
        <v>1381</v>
      </c>
      <c r="AP42" s="90" t="s">
        <v>2203</v>
      </c>
      <c r="AQ42" s="90" t="s">
        <v>3876</v>
      </c>
      <c r="AS42" s="90" t="s">
        <v>191</v>
      </c>
      <c r="AT42" s="90" t="s">
        <v>2991</v>
      </c>
      <c r="AU42" s="90" t="s">
        <v>1381</v>
      </c>
    </row>
    <row r="43" spans="38:47" x14ac:dyDescent="0.25">
      <c r="AL43" s="90">
        <f t="shared" si="3"/>
        <v>38</v>
      </c>
      <c r="AM43" s="90" t="s">
        <v>951</v>
      </c>
      <c r="AN43" s="90" t="s">
        <v>2765</v>
      </c>
      <c r="AO43" s="90" t="s">
        <v>781</v>
      </c>
      <c r="AP43" s="90" t="s">
        <v>2203</v>
      </c>
      <c r="AQ43" s="90" t="s">
        <v>3877</v>
      </c>
      <c r="AS43" s="90" t="s">
        <v>951</v>
      </c>
      <c r="AT43" s="90" t="s">
        <v>2992</v>
      </c>
      <c r="AU43" s="90" t="s">
        <v>781</v>
      </c>
    </row>
    <row r="44" spans="38:47" x14ac:dyDescent="0.25">
      <c r="AL44" s="90">
        <f t="shared" si="3"/>
        <v>39</v>
      </c>
      <c r="AM44" s="90" t="s">
        <v>956</v>
      </c>
      <c r="AN44" s="90" t="s">
        <v>2399</v>
      </c>
      <c r="AO44" s="90" t="s">
        <v>781</v>
      </c>
      <c r="AP44" s="90" t="s">
        <v>2204</v>
      </c>
      <c r="AQ44" s="90" t="s">
        <v>3877</v>
      </c>
      <c r="AS44" s="90" t="s">
        <v>956</v>
      </c>
      <c r="AT44" s="90" t="s">
        <v>3223</v>
      </c>
      <c r="AU44" s="90" t="s">
        <v>781</v>
      </c>
    </row>
    <row r="45" spans="38:47" x14ac:dyDescent="0.25">
      <c r="AL45" s="90">
        <f t="shared" si="3"/>
        <v>40</v>
      </c>
      <c r="AM45" s="90" t="s">
        <v>1457</v>
      </c>
      <c r="AN45" s="90" t="s">
        <v>2734</v>
      </c>
      <c r="AO45" s="90" t="s">
        <v>1456</v>
      </c>
      <c r="AP45" s="90" t="s">
        <v>2204</v>
      </c>
      <c r="AQ45" s="90" t="s">
        <v>3877</v>
      </c>
      <c r="AS45" s="90" t="s">
        <v>1457</v>
      </c>
      <c r="AT45" s="90" t="s">
        <v>2993</v>
      </c>
      <c r="AU45" s="90" t="s">
        <v>1456</v>
      </c>
    </row>
    <row r="46" spans="38:47" x14ac:dyDescent="0.25">
      <c r="AL46" s="90">
        <f t="shared" si="3"/>
        <v>41</v>
      </c>
      <c r="AM46" s="90" t="s">
        <v>115</v>
      </c>
      <c r="AN46" s="90" t="s">
        <v>2615</v>
      </c>
      <c r="AO46" s="90" t="s">
        <v>1361</v>
      </c>
      <c r="AP46" s="90" t="s">
        <v>2201</v>
      </c>
      <c r="AQ46" s="90" t="s">
        <v>3876</v>
      </c>
      <c r="AS46" s="90" t="s">
        <v>115</v>
      </c>
      <c r="AT46" s="90" t="s">
        <v>2943</v>
      </c>
      <c r="AU46" s="90" t="s">
        <v>1361</v>
      </c>
    </row>
    <row r="47" spans="38:47" x14ac:dyDescent="0.25">
      <c r="AL47" s="90">
        <f t="shared" si="3"/>
        <v>42</v>
      </c>
      <c r="AM47" s="90" t="s">
        <v>1641</v>
      </c>
      <c r="AN47" s="90" t="s">
        <v>2572</v>
      </c>
      <c r="AO47" s="90" t="s">
        <v>1638</v>
      </c>
      <c r="AP47" s="90" t="s">
        <v>2204</v>
      </c>
      <c r="AQ47" s="91" t="s">
        <v>3878</v>
      </c>
      <c r="AS47" s="90" t="s">
        <v>1641</v>
      </c>
      <c r="AT47" s="90" t="s">
        <v>2994</v>
      </c>
      <c r="AU47" s="90" t="s">
        <v>1638</v>
      </c>
    </row>
    <row r="48" spans="38:47" x14ac:dyDescent="0.25">
      <c r="AL48" s="90">
        <f t="shared" si="3"/>
        <v>43</v>
      </c>
      <c r="AM48" s="90" t="s">
        <v>382</v>
      </c>
      <c r="AN48" s="90" t="s">
        <v>2717</v>
      </c>
      <c r="AO48" s="90" t="s">
        <v>1422</v>
      </c>
      <c r="AP48" s="90" t="s">
        <v>2205</v>
      </c>
      <c r="AQ48" s="91" t="s">
        <v>3878</v>
      </c>
      <c r="AS48" s="90" t="s">
        <v>382</v>
      </c>
      <c r="AT48" s="90" t="s">
        <v>2995</v>
      </c>
      <c r="AU48" s="90" t="s">
        <v>1422</v>
      </c>
    </row>
    <row r="49" spans="38:47" x14ac:dyDescent="0.25">
      <c r="AL49" s="90">
        <f t="shared" si="3"/>
        <v>44</v>
      </c>
      <c r="AM49" s="90" t="s">
        <v>921</v>
      </c>
      <c r="AN49" s="90" t="s">
        <v>2568</v>
      </c>
      <c r="AO49" s="90" t="s">
        <v>1570</v>
      </c>
      <c r="AP49" s="90" t="s">
        <v>2201</v>
      </c>
      <c r="AQ49" s="91" t="s">
        <v>3878</v>
      </c>
      <c r="AS49" s="90" t="s">
        <v>921</v>
      </c>
      <c r="AT49" s="90" t="s">
        <v>3224</v>
      </c>
      <c r="AU49" s="90" t="s">
        <v>1570</v>
      </c>
    </row>
    <row r="50" spans="38:47" x14ac:dyDescent="0.25">
      <c r="AL50" s="90">
        <f t="shared" si="3"/>
        <v>45</v>
      </c>
      <c r="AM50" s="90" t="s">
        <v>1458</v>
      </c>
      <c r="AN50" s="90" t="s">
        <v>2543</v>
      </c>
      <c r="AO50" s="90" t="s">
        <v>1456</v>
      </c>
      <c r="AP50" s="90" t="s">
        <v>2206</v>
      </c>
      <c r="AQ50" s="90" t="s">
        <v>3877</v>
      </c>
      <c r="AS50" s="90" t="s">
        <v>1458</v>
      </c>
      <c r="AT50" s="90" t="s">
        <v>3225</v>
      </c>
      <c r="AU50" s="90" t="s">
        <v>1456</v>
      </c>
    </row>
    <row r="51" spans="38:47" x14ac:dyDescent="0.25">
      <c r="AL51" s="90">
        <f t="shared" si="3"/>
        <v>46</v>
      </c>
      <c r="AM51" s="90" t="s">
        <v>1321</v>
      </c>
      <c r="AN51" s="90" t="s">
        <v>2721</v>
      </c>
      <c r="AO51" s="90" t="s">
        <v>1320</v>
      </c>
      <c r="AP51" s="90" t="s">
        <v>2201</v>
      </c>
      <c r="AQ51" s="91" t="s">
        <v>3878</v>
      </c>
      <c r="AS51" s="90" t="s">
        <v>1321</v>
      </c>
      <c r="AT51" s="90" t="s">
        <v>3226</v>
      </c>
      <c r="AU51" s="90" t="s">
        <v>1320</v>
      </c>
    </row>
    <row r="52" spans="38:47" x14ac:dyDescent="0.25">
      <c r="AL52" s="90">
        <f t="shared" si="3"/>
        <v>47</v>
      </c>
      <c r="AM52" s="90" t="s">
        <v>1520</v>
      </c>
      <c r="AN52" s="90" t="s">
        <v>2465</v>
      </c>
      <c r="AO52" s="90" t="s">
        <v>1521</v>
      </c>
      <c r="AP52" s="90" t="s">
        <v>2201</v>
      </c>
      <c r="AQ52" s="91" t="s">
        <v>3878</v>
      </c>
      <c r="AS52" s="90" t="s">
        <v>1520</v>
      </c>
      <c r="AT52" s="90" t="s">
        <v>2972</v>
      </c>
      <c r="AU52" s="90" t="s">
        <v>1521</v>
      </c>
    </row>
    <row r="53" spans="38:47" x14ac:dyDescent="0.25">
      <c r="AL53" s="90">
        <f t="shared" si="3"/>
        <v>48</v>
      </c>
      <c r="AM53" s="90" t="s">
        <v>849</v>
      </c>
      <c r="AN53" s="90" t="s">
        <v>2813</v>
      </c>
      <c r="AO53" s="90" t="s">
        <v>1521</v>
      </c>
      <c r="AP53" s="90" t="s">
        <v>2204</v>
      </c>
      <c r="AQ53" s="91" t="s">
        <v>3878</v>
      </c>
      <c r="AS53" s="90" t="s">
        <v>849</v>
      </c>
      <c r="AT53" s="90" t="s">
        <v>2996</v>
      </c>
      <c r="AU53" s="90" t="s">
        <v>1521</v>
      </c>
    </row>
    <row r="54" spans="38:47" x14ac:dyDescent="0.25">
      <c r="AL54" s="90">
        <f t="shared" si="3"/>
        <v>49</v>
      </c>
      <c r="AM54" s="90" t="s">
        <v>116</v>
      </c>
      <c r="AN54" s="90" t="s">
        <v>2408</v>
      </c>
      <c r="AO54" s="90" t="s">
        <v>1361</v>
      </c>
      <c r="AP54" s="90" t="s">
        <v>2205</v>
      </c>
      <c r="AQ54" s="90" t="s">
        <v>3876</v>
      </c>
      <c r="AS54" s="90" t="s">
        <v>116</v>
      </c>
      <c r="AT54" s="90" t="s">
        <v>2942</v>
      </c>
      <c r="AU54" s="90" t="s">
        <v>1361</v>
      </c>
    </row>
    <row r="55" spans="38:47" x14ac:dyDescent="0.25">
      <c r="AL55" s="90">
        <f t="shared" si="3"/>
        <v>50</v>
      </c>
      <c r="AM55" s="90" t="s">
        <v>121</v>
      </c>
      <c r="AN55" s="90" t="s">
        <v>2583</v>
      </c>
      <c r="AO55" s="90" t="s">
        <v>1361</v>
      </c>
      <c r="AP55" s="90" t="s">
        <v>2203</v>
      </c>
      <c r="AQ55" s="90" t="s">
        <v>3876</v>
      </c>
      <c r="AS55" s="90" t="s">
        <v>121</v>
      </c>
      <c r="AT55" s="90" t="s">
        <v>2997</v>
      </c>
      <c r="AU55" s="90" t="s">
        <v>1361</v>
      </c>
    </row>
    <row r="56" spans="38:47" x14ac:dyDescent="0.25">
      <c r="AL56" s="90">
        <f t="shared" si="3"/>
        <v>51</v>
      </c>
      <c r="AM56" s="90" t="s">
        <v>957</v>
      </c>
      <c r="AN56" s="90" t="s">
        <v>2642</v>
      </c>
      <c r="AO56" s="90" t="s">
        <v>781</v>
      </c>
      <c r="AP56" s="90" t="s">
        <v>2205</v>
      </c>
      <c r="AQ56" s="90" t="s">
        <v>3877</v>
      </c>
      <c r="AS56" s="90" t="s">
        <v>957</v>
      </c>
      <c r="AT56" s="90" t="s">
        <v>3227</v>
      </c>
      <c r="AU56" s="90" t="s">
        <v>781</v>
      </c>
    </row>
    <row r="57" spans="38:47" x14ac:dyDescent="0.25">
      <c r="AL57" s="90">
        <f t="shared" si="3"/>
        <v>52</v>
      </c>
      <c r="AM57" s="90" t="s">
        <v>1495</v>
      </c>
      <c r="AN57" s="90" t="s">
        <v>2466</v>
      </c>
      <c r="AO57" s="90" t="s">
        <v>1492</v>
      </c>
      <c r="AP57" s="90" t="s">
        <v>2205</v>
      </c>
      <c r="AQ57" s="90" t="s">
        <v>3877</v>
      </c>
      <c r="AS57" s="90" t="s">
        <v>1495</v>
      </c>
      <c r="AT57" s="90" t="s">
        <v>3228</v>
      </c>
      <c r="AU57" s="90" t="s">
        <v>1492</v>
      </c>
    </row>
    <row r="58" spans="38:47" x14ac:dyDescent="0.25">
      <c r="AL58" s="90">
        <f t="shared" si="3"/>
        <v>53</v>
      </c>
      <c r="AM58" s="90" t="s">
        <v>1592</v>
      </c>
      <c r="AN58" s="90" t="s">
        <v>2747</v>
      </c>
      <c r="AO58" s="90" t="s">
        <v>781</v>
      </c>
      <c r="AP58" s="90" t="s">
        <v>2203</v>
      </c>
      <c r="AQ58" s="90" t="s">
        <v>3877</v>
      </c>
      <c r="AS58" s="90" t="s">
        <v>1592</v>
      </c>
      <c r="AT58" s="90" t="s">
        <v>2998</v>
      </c>
      <c r="AU58" s="90" t="s">
        <v>781</v>
      </c>
    </row>
    <row r="59" spans="38:47" x14ac:dyDescent="0.25">
      <c r="AL59" s="90">
        <f t="shared" si="3"/>
        <v>54</v>
      </c>
      <c r="AM59" s="90" t="s">
        <v>1606</v>
      </c>
      <c r="AN59" s="90" t="s">
        <v>2623</v>
      </c>
      <c r="AO59" s="90" t="s">
        <v>1604</v>
      </c>
      <c r="AP59" s="90" t="s">
        <v>2204</v>
      </c>
      <c r="AQ59" s="91" t="s">
        <v>3878</v>
      </c>
      <c r="AS59" s="90" t="s">
        <v>1606</v>
      </c>
      <c r="AT59" s="90" t="s">
        <v>3229</v>
      </c>
      <c r="AU59" s="90" t="s">
        <v>1604</v>
      </c>
    </row>
    <row r="60" spans="38:47" x14ac:dyDescent="0.25">
      <c r="AL60" s="90">
        <f t="shared" si="3"/>
        <v>55</v>
      </c>
      <c r="AM60" s="90" t="s">
        <v>1552</v>
      </c>
      <c r="AN60" s="90" t="s">
        <v>2659</v>
      </c>
      <c r="AO60" s="90" t="s">
        <v>1547</v>
      </c>
      <c r="AP60" s="90" t="s">
        <v>2203</v>
      </c>
      <c r="AQ60" s="90" t="s">
        <v>3876</v>
      </c>
      <c r="AS60" s="90" t="s">
        <v>1552</v>
      </c>
      <c r="AT60" s="90" t="s">
        <v>2999</v>
      </c>
      <c r="AU60" s="90" t="s">
        <v>1547</v>
      </c>
    </row>
    <row r="61" spans="38:47" x14ac:dyDescent="0.25">
      <c r="AL61" s="90">
        <f t="shared" si="3"/>
        <v>56</v>
      </c>
      <c r="AM61" s="90" t="s">
        <v>316</v>
      </c>
      <c r="AN61" s="90" t="s">
        <v>2340</v>
      </c>
      <c r="AO61" s="90" t="s">
        <v>1412</v>
      </c>
      <c r="AP61" s="90" t="s">
        <v>2202</v>
      </c>
      <c r="AQ61" s="90" t="s">
        <v>3876</v>
      </c>
      <c r="AS61" s="90" t="s">
        <v>316</v>
      </c>
      <c r="AT61" s="90" t="s">
        <v>2948</v>
      </c>
      <c r="AU61" s="90" t="s">
        <v>1412</v>
      </c>
    </row>
    <row r="62" spans="38:47" x14ac:dyDescent="0.25">
      <c r="AL62" s="90">
        <f t="shared" si="3"/>
        <v>57</v>
      </c>
      <c r="AM62" s="90" t="s">
        <v>1593</v>
      </c>
      <c r="AN62" s="90" t="s">
        <v>2786</v>
      </c>
      <c r="AO62" s="90" t="s">
        <v>781</v>
      </c>
      <c r="AP62" s="90" t="s">
        <v>2203</v>
      </c>
      <c r="AQ62" s="90" t="s">
        <v>3877</v>
      </c>
      <c r="AS62" s="90" t="s">
        <v>1593</v>
      </c>
      <c r="AT62" s="90" t="s">
        <v>3000</v>
      </c>
      <c r="AU62" s="90" t="s">
        <v>781</v>
      </c>
    </row>
    <row r="63" spans="38:47" x14ac:dyDescent="0.25">
      <c r="AL63" s="90">
        <f t="shared" si="3"/>
        <v>58</v>
      </c>
      <c r="AM63" s="90" t="s">
        <v>1496</v>
      </c>
      <c r="AN63" s="90" t="s">
        <v>2480</v>
      </c>
      <c r="AO63" s="90" t="s">
        <v>1492</v>
      </c>
      <c r="AP63" s="90" t="s">
        <v>2201</v>
      </c>
      <c r="AQ63" s="90" t="s">
        <v>3877</v>
      </c>
      <c r="AS63" s="90" t="s">
        <v>1496</v>
      </c>
      <c r="AT63" s="90" t="s">
        <v>3230</v>
      </c>
      <c r="AU63" s="90" t="s">
        <v>1492</v>
      </c>
    </row>
    <row r="64" spans="38:47" x14ac:dyDescent="0.25">
      <c r="AL64" s="90">
        <f t="shared" si="3"/>
        <v>59</v>
      </c>
      <c r="AM64" s="90" t="s">
        <v>1306</v>
      </c>
      <c r="AN64" s="90" t="s">
        <v>2657</v>
      </c>
      <c r="AO64" s="90" t="s">
        <v>1305</v>
      </c>
      <c r="AP64" s="90" t="s">
        <v>2203</v>
      </c>
      <c r="AQ64" s="90" t="s">
        <v>3876</v>
      </c>
      <c r="AS64" s="90" t="s">
        <v>1306</v>
      </c>
      <c r="AT64" s="90" t="s">
        <v>2923</v>
      </c>
      <c r="AU64" s="90" t="s">
        <v>1305</v>
      </c>
    </row>
    <row r="65" spans="38:47" x14ac:dyDescent="0.25">
      <c r="AL65" s="90">
        <f t="shared" si="3"/>
        <v>60</v>
      </c>
      <c r="AM65" s="90" t="s">
        <v>1383</v>
      </c>
      <c r="AN65" s="90" t="s">
        <v>2844</v>
      </c>
      <c r="AO65" s="90" t="s">
        <v>1381</v>
      </c>
      <c r="AP65" s="90" t="s">
        <v>2201</v>
      </c>
      <c r="AQ65" s="90" t="s">
        <v>3876</v>
      </c>
      <c r="AS65" s="90" t="s">
        <v>1383</v>
      </c>
      <c r="AT65" s="90" t="s">
        <v>3231</v>
      </c>
      <c r="AU65" s="90" t="s">
        <v>1381</v>
      </c>
    </row>
    <row r="66" spans="38:47" x14ac:dyDescent="0.25">
      <c r="AL66" s="90">
        <f t="shared" si="3"/>
        <v>61</v>
      </c>
      <c r="AM66" s="90" t="s">
        <v>1307</v>
      </c>
      <c r="AN66" s="90" t="s">
        <v>2554</v>
      </c>
      <c r="AO66" s="90" t="s">
        <v>1305</v>
      </c>
      <c r="AP66" s="90" t="s">
        <v>2201</v>
      </c>
      <c r="AQ66" s="90" t="s">
        <v>3876</v>
      </c>
      <c r="AS66" s="90" t="s">
        <v>1307</v>
      </c>
      <c r="AT66" s="90" t="s">
        <v>3232</v>
      </c>
      <c r="AU66" s="90" t="s">
        <v>1305</v>
      </c>
    </row>
    <row r="67" spans="38:47" x14ac:dyDescent="0.25">
      <c r="AL67" s="90">
        <f t="shared" si="3"/>
        <v>62</v>
      </c>
      <c r="AM67" s="90" t="s">
        <v>1308</v>
      </c>
      <c r="AN67" s="90" t="s">
        <v>2606</v>
      </c>
      <c r="AO67" s="90" t="s">
        <v>1305</v>
      </c>
      <c r="AP67" s="90" t="s">
        <v>2204</v>
      </c>
      <c r="AQ67" s="90" t="s">
        <v>3876</v>
      </c>
      <c r="AS67" s="90" t="s">
        <v>1308</v>
      </c>
      <c r="AT67" s="90" t="s">
        <v>3001</v>
      </c>
      <c r="AU67" s="90" t="s">
        <v>1305</v>
      </c>
    </row>
    <row r="68" spans="38:47" x14ac:dyDescent="0.25">
      <c r="AL68" s="90">
        <f t="shared" si="3"/>
        <v>63</v>
      </c>
      <c r="AM68" s="90" t="s">
        <v>129</v>
      </c>
      <c r="AN68" s="90" t="s">
        <v>2852</v>
      </c>
      <c r="AO68" s="90" t="s">
        <v>1361</v>
      </c>
      <c r="AP68" s="90" t="s">
        <v>2205</v>
      </c>
      <c r="AQ68" s="90" t="s">
        <v>3876</v>
      </c>
      <c r="AS68" s="90" t="s">
        <v>129</v>
      </c>
      <c r="AT68" s="90" t="s">
        <v>1361</v>
      </c>
      <c r="AU68" s="90" t="s">
        <v>1361</v>
      </c>
    </row>
    <row r="69" spans="38:47" x14ac:dyDescent="0.25">
      <c r="AL69" s="90">
        <f t="shared" si="3"/>
        <v>64</v>
      </c>
      <c r="AM69" s="90" t="s">
        <v>132</v>
      </c>
      <c r="AN69" s="90" t="s">
        <v>2802</v>
      </c>
      <c r="AO69" s="90" t="s">
        <v>1361</v>
      </c>
      <c r="AP69" s="90" t="s">
        <v>2203</v>
      </c>
      <c r="AQ69" s="90" t="s">
        <v>3876</v>
      </c>
      <c r="AS69" s="90" t="s">
        <v>132</v>
      </c>
      <c r="AT69" s="90" t="s">
        <v>3002</v>
      </c>
      <c r="AU69" s="90" t="s">
        <v>1361</v>
      </c>
    </row>
    <row r="70" spans="38:47" x14ac:dyDescent="0.25">
      <c r="AL70" s="90">
        <f t="shared" si="3"/>
        <v>65</v>
      </c>
      <c r="AM70" s="90" t="s">
        <v>850</v>
      </c>
      <c r="AN70" s="90" t="s">
        <v>2477</v>
      </c>
      <c r="AO70" s="90" t="s">
        <v>1521</v>
      </c>
      <c r="AP70" s="90" t="s">
        <v>2201</v>
      </c>
      <c r="AQ70" s="91" t="s">
        <v>3878</v>
      </c>
      <c r="AS70" s="90" t="s">
        <v>850</v>
      </c>
      <c r="AT70" s="90" t="s">
        <v>3233</v>
      </c>
      <c r="AU70" s="90" t="s">
        <v>1521</v>
      </c>
    </row>
    <row r="71" spans="38:47" x14ac:dyDescent="0.25">
      <c r="AL71" s="90">
        <f t="shared" si="3"/>
        <v>66</v>
      </c>
      <c r="AM71" s="90" t="s">
        <v>1607</v>
      </c>
      <c r="AN71" s="90" t="s">
        <v>2897</v>
      </c>
      <c r="AO71" s="90" t="s">
        <v>1604</v>
      </c>
      <c r="AP71" s="90" t="s">
        <v>2204</v>
      </c>
      <c r="AQ71" s="91" t="s">
        <v>3878</v>
      </c>
      <c r="AS71" s="90" t="s">
        <v>1607</v>
      </c>
      <c r="AT71" s="90" t="s">
        <v>3003</v>
      </c>
      <c r="AU71" s="90" t="s">
        <v>1604</v>
      </c>
    </row>
    <row r="72" spans="38:47" x14ac:dyDescent="0.25">
      <c r="AL72" s="90">
        <f t="shared" ref="AL72:AL135" si="4">AL71+1</f>
        <v>67</v>
      </c>
      <c r="AM72" s="90" t="s">
        <v>387</v>
      </c>
      <c r="AN72" s="90" t="s">
        <v>2470</v>
      </c>
      <c r="AO72" s="90" t="s">
        <v>1422</v>
      </c>
      <c r="AP72" s="90" t="s">
        <v>2205</v>
      </c>
      <c r="AQ72" s="91" t="s">
        <v>3878</v>
      </c>
      <c r="AS72" s="90" t="s">
        <v>387</v>
      </c>
      <c r="AT72" s="90" t="s">
        <v>3234</v>
      </c>
      <c r="AU72" s="90" t="s">
        <v>1422</v>
      </c>
    </row>
    <row r="73" spans="38:47" x14ac:dyDescent="0.25">
      <c r="AL73" s="90">
        <f t="shared" si="4"/>
        <v>68</v>
      </c>
      <c r="AM73" s="90" t="s">
        <v>1459</v>
      </c>
      <c r="AN73" s="90" t="s">
        <v>2727</v>
      </c>
      <c r="AO73" s="90" t="s">
        <v>1456</v>
      </c>
      <c r="AP73" s="90" t="s">
        <v>2204</v>
      </c>
      <c r="AQ73" s="90" t="s">
        <v>3877</v>
      </c>
      <c r="AS73" s="90" t="s">
        <v>1459</v>
      </c>
      <c r="AT73" s="90" t="s">
        <v>3235</v>
      </c>
      <c r="AU73" s="90" t="s">
        <v>1456</v>
      </c>
    </row>
    <row r="74" spans="38:47" x14ac:dyDescent="0.25">
      <c r="AL74" s="90">
        <f t="shared" si="4"/>
        <v>69</v>
      </c>
      <c r="AM74" s="90" t="s">
        <v>193</v>
      </c>
      <c r="AN74" s="90" t="s">
        <v>2757</v>
      </c>
      <c r="AO74" s="90" t="s">
        <v>1381</v>
      </c>
      <c r="AP74" s="90" t="s">
        <v>2202</v>
      </c>
      <c r="AQ74" s="90" t="s">
        <v>3876</v>
      </c>
      <c r="AS74" s="90" t="s">
        <v>193</v>
      </c>
      <c r="AT74" s="90" t="s">
        <v>1381</v>
      </c>
      <c r="AU74" s="90" t="s">
        <v>1381</v>
      </c>
    </row>
    <row r="75" spans="38:47" x14ac:dyDescent="0.25">
      <c r="AL75" s="90">
        <f t="shared" si="4"/>
        <v>70</v>
      </c>
      <c r="AM75" s="90" t="s">
        <v>1399</v>
      </c>
      <c r="AN75" s="90" t="s">
        <v>2342</v>
      </c>
      <c r="AO75" s="90" t="s">
        <v>1398</v>
      </c>
      <c r="AP75" s="90" t="s">
        <v>2206</v>
      </c>
      <c r="AQ75" s="90" t="s">
        <v>3876</v>
      </c>
      <c r="AS75" s="90" t="s">
        <v>1399</v>
      </c>
      <c r="AT75" s="90" t="s">
        <v>1398</v>
      </c>
      <c r="AU75" s="90" t="s">
        <v>1398</v>
      </c>
    </row>
    <row r="76" spans="38:47" x14ac:dyDescent="0.25">
      <c r="AL76" s="90">
        <f t="shared" si="4"/>
        <v>71</v>
      </c>
      <c r="AM76" s="90" t="s">
        <v>1400</v>
      </c>
      <c r="AN76" s="90" t="s">
        <v>2346</v>
      </c>
      <c r="AO76" s="90" t="s">
        <v>1398</v>
      </c>
      <c r="AP76" s="90" t="s">
        <v>2206</v>
      </c>
      <c r="AQ76" s="90" t="s">
        <v>3876</v>
      </c>
      <c r="AS76" s="90" t="s">
        <v>1400</v>
      </c>
      <c r="AT76" s="90" t="s">
        <v>3236</v>
      </c>
      <c r="AU76" s="90" t="s">
        <v>1398</v>
      </c>
    </row>
    <row r="77" spans="38:47" x14ac:dyDescent="0.25">
      <c r="AL77" s="90">
        <f t="shared" si="4"/>
        <v>72</v>
      </c>
      <c r="AM77" s="90" t="s">
        <v>1322</v>
      </c>
      <c r="AN77" s="90" t="s">
        <v>2799</v>
      </c>
      <c r="AO77" s="90" t="s">
        <v>1320</v>
      </c>
      <c r="AP77" s="90" t="s">
        <v>2205</v>
      </c>
      <c r="AQ77" s="91" t="s">
        <v>3878</v>
      </c>
      <c r="AS77" s="90" t="s">
        <v>1322</v>
      </c>
      <c r="AT77" s="90" t="s">
        <v>3237</v>
      </c>
      <c r="AU77" s="90" t="s">
        <v>1320</v>
      </c>
    </row>
    <row r="78" spans="38:47" x14ac:dyDescent="0.25">
      <c r="AL78" s="90">
        <f t="shared" si="4"/>
        <v>73</v>
      </c>
      <c r="AM78" s="90" t="s">
        <v>948</v>
      </c>
      <c r="AN78" s="90" t="s">
        <v>2344</v>
      </c>
      <c r="AO78" s="90" t="s">
        <v>1583</v>
      </c>
      <c r="AP78" s="90" t="s">
        <v>2201</v>
      </c>
      <c r="AQ78" s="90" t="s">
        <v>3876</v>
      </c>
      <c r="AS78" s="90" t="s">
        <v>948</v>
      </c>
      <c r="AT78" s="90" t="s">
        <v>3004</v>
      </c>
      <c r="AU78" s="90" t="s">
        <v>1583</v>
      </c>
    </row>
    <row r="79" spans="38:47" x14ac:dyDescent="0.25">
      <c r="AL79" s="90">
        <f t="shared" si="4"/>
        <v>74</v>
      </c>
      <c r="AM79" s="90" t="s">
        <v>630</v>
      </c>
      <c r="AN79" s="90" t="s">
        <v>2521</v>
      </c>
      <c r="AO79" s="90" t="s">
        <v>1485</v>
      </c>
      <c r="AP79" s="90" t="s">
        <v>2201</v>
      </c>
      <c r="AQ79" s="90" t="s">
        <v>3877</v>
      </c>
      <c r="AS79" s="90" t="s">
        <v>630</v>
      </c>
      <c r="AT79" s="90" t="s">
        <v>3238</v>
      </c>
      <c r="AU79" s="90" t="s">
        <v>1485</v>
      </c>
    </row>
    <row r="80" spans="38:47" x14ac:dyDescent="0.25">
      <c r="AL80" s="90">
        <f t="shared" si="4"/>
        <v>75</v>
      </c>
      <c r="AM80" s="90" t="s">
        <v>1423</v>
      </c>
      <c r="AN80" s="90" t="s">
        <v>2473</v>
      </c>
      <c r="AO80" s="90" t="s">
        <v>1422</v>
      </c>
      <c r="AP80" s="90" t="s">
        <v>2201</v>
      </c>
      <c r="AQ80" s="91" t="s">
        <v>3878</v>
      </c>
      <c r="AS80" s="90" t="s">
        <v>1423</v>
      </c>
      <c r="AT80" s="90" t="s">
        <v>3005</v>
      </c>
      <c r="AU80" s="90" t="s">
        <v>1422</v>
      </c>
    </row>
    <row r="81" spans="38:47" x14ac:dyDescent="0.25">
      <c r="AL81" s="90">
        <f t="shared" si="4"/>
        <v>76</v>
      </c>
      <c r="AM81" s="90" t="s">
        <v>1522</v>
      </c>
      <c r="AN81" s="90" t="s">
        <v>2452</v>
      </c>
      <c r="AO81" s="90" t="s">
        <v>1521</v>
      </c>
      <c r="AP81" s="90" t="s">
        <v>2201</v>
      </c>
      <c r="AQ81" s="91" t="s">
        <v>3878</v>
      </c>
      <c r="AS81" s="90" t="s">
        <v>1522</v>
      </c>
      <c r="AT81" s="90" t="s">
        <v>3239</v>
      </c>
      <c r="AU81" s="90" t="s">
        <v>1521</v>
      </c>
    </row>
    <row r="82" spans="38:47" x14ac:dyDescent="0.25">
      <c r="AL82" s="90">
        <f t="shared" si="4"/>
        <v>77</v>
      </c>
      <c r="AM82" s="90" t="s">
        <v>1523</v>
      </c>
      <c r="AN82" s="90" t="s">
        <v>2514</v>
      </c>
      <c r="AO82" s="90" t="s">
        <v>1521</v>
      </c>
      <c r="AP82" s="90" t="s">
        <v>2203</v>
      </c>
      <c r="AQ82" s="91" t="s">
        <v>3878</v>
      </c>
      <c r="AS82" s="90" t="s">
        <v>1523</v>
      </c>
      <c r="AT82" s="90" t="s">
        <v>3006</v>
      </c>
      <c r="AU82" s="90" t="s">
        <v>1521</v>
      </c>
    </row>
    <row r="83" spans="38:47" x14ac:dyDescent="0.25">
      <c r="AL83" s="90">
        <f t="shared" si="4"/>
        <v>78</v>
      </c>
      <c r="AM83" s="90" t="s">
        <v>238</v>
      </c>
      <c r="AN83" s="90" t="s">
        <v>2780</v>
      </c>
      <c r="AO83" s="90" t="s">
        <v>1381</v>
      </c>
      <c r="AP83" s="90" t="s">
        <v>2201</v>
      </c>
      <c r="AQ83" s="90" t="s">
        <v>3876</v>
      </c>
      <c r="AS83" s="90" t="s">
        <v>238</v>
      </c>
      <c r="AT83" s="90" t="s">
        <v>3007</v>
      </c>
      <c r="AU83" s="90" t="s">
        <v>1381</v>
      </c>
    </row>
    <row r="84" spans="38:47" x14ac:dyDescent="0.25">
      <c r="AL84" s="90">
        <f t="shared" si="4"/>
        <v>79</v>
      </c>
      <c r="AM84" s="90" t="s">
        <v>253</v>
      </c>
      <c r="AN84" s="90" t="s">
        <v>2627</v>
      </c>
      <c r="AO84" s="90" t="s">
        <v>1381</v>
      </c>
      <c r="AP84" s="90" t="s">
        <v>2206</v>
      </c>
      <c r="AQ84" s="90" t="s">
        <v>3876</v>
      </c>
      <c r="AS84" s="90" t="s">
        <v>253</v>
      </c>
      <c r="AT84" s="90" t="s">
        <v>3240</v>
      </c>
      <c r="AU84" s="90" t="s">
        <v>1381</v>
      </c>
    </row>
    <row r="85" spans="38:47" x14ac:dyDescent="0.25">
      <c r="AL85" s="90">
        <f t="shared" si="4"/>
        <v>80</v>
      </c>
      <c r="AM85" s="90" t="s">
        <v>852</v>
      </c>
      <c r="AN85" s="90" t="s">
        <v>2855</v>
      </c>
      <c r="AO85" s="90" t="s">
        <v>1521</v>
      </c>
      <c r="AP85" s="90" t="s">
        <v>2206</v>
      </c>
      <c r="AQ85" s="91" t="s">
        <v>3878</v>
      </c>
      <c r="AS85" s="90" t="s">
        <v>852</v>
      </c>
      <c r="AT85" s="90" t="s">
        <v>3241</v>
      </c>
      <c r="AU85" s="90" t="s">
        <v>1521</v>
      </c>
    </row>
    <row r="86" spans="38:47" x14ac:dyDescent="0.25">
      <c r="AL86" s="90">
        <f t="shared" si="4"/>
        <v>81</v>
      </c>
      <c r="AM86" s="90" t="s">
        <v>1524</v>
      </c>
      <c r="AN86" s="90" t="s">
        <v>2505</v>
      </c>
      <c r="AO86" s="90" t="s">
        <v>1521</v>
      </c>
      <c r="AP86" s="90" t="s">
        <v>2204</v>
      </c>
      <c r="AQ86" s="91" t="s">
        <v>3878</v>
      </c>
      <c r="AS86" s="90" t="s">
        <v>1524</v>
      </c>
      <c r="AT86" s="90" t="s">
        <v>3008</v>
      </c>
      <c r="AU86" s="90" t="s">
        <v>1521</v>
      </c>
    </row>
    <row r="87" spans="38:47" x14ac:dyDescent="0.25">
      <c r="AL87" s="90">
        <f t="shared" si="4"/>
        <v>82</v>
      </c>
      <c r="AM87" s="90" t="s">
        <v>1362</v>
      </c>
      <c r="AN87" s="90" t="s">
        <v>2809</v>
      </c>
      <c r="AO87" s="90" t="s">
        <v>1361</v>
      </c>
      <c r="AP87" s="90" t="s">
        <v>2204</v>
      </c>
      <c r="AQ87" s="90" t="s">
        <v>3876</v>
      </c>
      <c r="AS87" s="90" t="s">
        <v>1362</v>
      </c>
      <c r="AT87" s="90" t="s">
        <v>3009</v>
      </c>
      <c r="AU87" s="90" t="s">
        <v>1361</v>
      </c>
    </row>
    <row r="88" spans="38:47" x14ac:dyDescent="0.25">
      <c r="AL88" s="90">
        <f t="shared" si="4"/>
        <v>83</v>
      </c>
      <c r="AM88" s="90" t="s">
        <v>135</v>
      </c>
      <c r="AN88" s="90" t="s">
        <v>2569</v>
      </c>
      <c r="AO88" s="90" t="s">
        <v>1361</v>
      </c>
      <c r="AP88" s="90" t="s">
        <v>2201</v>
      </c>
      <c r="AQ88" s="90" t="s">
        <v>3876</v>
      </c>
      <c r="AS88" s="90" t="s">
        <v>135</v>
      </c>
      <c r="AT88" s="90" t="s">
        <v>3010</v>
      </c>
      <c r="AU88" s="90" t="s">
        <v>1361</v>
      </c>
    </row>
    <row r="89" spans="38:47" x14ac:dyDescent="0.25">
      <c r="AL89" s="90">
        <f t="shared" si="4"/>
        <v>84</v>
      </c>
      <c r="AM89" s="90" t="s">
        <v>1627</v>
      </c>
      <c r="AN89" s="90" t="s">
        <v>2805</v>
      </c>
      <c r="AO89" s="90" t="s">
        <v>1626</v>
      </c>
      <c r="AP89" s="90" t="s">
        <v>2201</v>
      </c>
      <c r="AQ89" s="91" t="s">
        <v>3878</v>
      </c>
      <c r="AS89" s="90" t="s">
        <v>1433</v>
      </c>
      <c r="AT89" s="90" t="s">
        <v>3011</v>
      </c>
      <c r="AU89" s="90" t="s">
        <v>1422</v>
      </c>
    </row>
    <row r="90" spans="38:47" x14ac:dyDescent="0.25">
      <c r="AL90" s="90">
        <f t="shared" si="4"/>
        <v>85</v>
      </c>
      <c r="AM90" s="90" t="s">
        <v>440</v>
      </c>
      <c r="AN90" s="90" t="s">
        <v>2574</v>
      </c>
      <c r="AO90" s="90" t="s">
        <v>1436</v>
      </c>
      <c r="AP90" s="90" t="s">
        <v>2203</v>
      </c>
      <c r="AQ90" s="90" t="s">
        <v>3876</v>
      </c>
      <c r="AS90" s="90" t="s">
        <v>1627</v>
      </c>
      <c r="AT90" s="90" t="s">
        <v>3012</v>
      </c>
      <c r="AU90" s="90" t="s">
        <v>1626</v>
      </c>
    </row>
    <row r="91" spans="38:47" x14ac:dyDescent="0.25">
      <c r="AL91" s="90">
        <f t="shared" si="4"/>
        <v>86</v>
      </c>
      <c r="AM91" s="90" t="s">
        <v>1384</v>
      </c>
      <c r="AN91" s="90" t="s">
        <v>2377</v>
      </c>
      <c r="AO91" s="90" t="s">
        <v>1381</v>
      </c>
      <c r="AP91" s="90" t="s">
        <v>2201</v>
      </c>
      <c r="AQ91" s="90" t="s">
        <v>3876</v>
      </c>
      <c r="AS91" s="90" t="s">
        <v>440</v>
      </c>
      <c r="AT91" s="90" t="s">
        <v>3242</v>
      </c>
      <c r="AU91" s="90" t="s">
        <v>1436</v>
      </c>
    </row>
    <row r="92" spans="38:47" x14ac:dyDescent="0.25">
      <c r="AL92" s="90">
        <f t="shared" si="4"/>
        <v>87</v>
      </c>
      <c r="AM92" s="90" t="s">
        <v>55</v>
      </c>
      <c r="AN92" s="90" t="s">
        <v>2488</v>
      </c>
      <c r="AO92" s="90" t="s">
        <v>1320</v>
      </c>
      <c r="AP92" s="90" t="s">
        <v>2205</v>
      </c>
      <c r="AQ92" s="91" t="s">
        <v>3878</v>
      </c>
      <c r="AS92" s="90" t="s">
        <v>1384</v>
      </c>
      <c r="AT92" s="90" t="s">
        <v>3243</v>
      </c>
      <c r="AU92" s="90" t="s">
        <v>1381</v>
      </c>
    </row>
    <row r="93" spans="38:47" x14ac:dyDescent="0.25">
      <c r="AL93" s="90">
        <f t="shared" si="4"/>
        <v>88</v>
      </c>
      <c r="AM93" s="90" t="s">
        <v>922</v>
      </c>
      <c r="AN93" s="90" t="s">
        <v>2760</v>
      </c>
      <c r="AO93" s="90" t="s">
        <v>1570</v>
      </c>
      <c r="AP93" s="90" t="s">
        <v>2205</v>
      </c>
      <c r="AQ93" s="91" t="s">
        <v>3878</v>
      </c>
      <c r="AS93" s="90" t="s">
        <v>55</v>
      </c>
      <c r="AT93" s="90" t="s">
        <v>3244</v>
      </c>
      <c r="AU93" s="90" t="s">
        <v>1320</v>
      </c>
    </row>
    <row r="94" spans="38:47" x14ac:dyDescent="0.25">
      <c r="AL94" s="90">
        <f t="shared" si="4"/>
        <v>89</v>
      </c>
      <c r="AM94" s="90" t="s">
        <v>1460</v>
      </c>
      <c r="AN94" s="90" t="s">
        <v>2545</v>
      </c>
      <c r="AO94" s="90" t="s">
        <v>1456</v>
      </c>
      <c r="AP94" s="90" t="s">
        <v>2206</v>
      </c>
      <c r="AQ94" s="90" t="s">
        <v>3877</v>
      </c>
      <c r="AS94" s="90" t="s">
        <v>922</v>
      </c>
      <c r="AT94" s="90" t="s">
        <v>2939</v>
      </c>
      <c r="AU94" s="90" t="s">
        <v>1570</v>
      </c>
    </row>
    <row r="95" spans="38:47" x14ac:dyDescent="0.25">
      <c r="AL95" s="90">
        <f t="shared" si="4"/>
        <v>90</v>
      </c>
      <c r="AM95" s="90" t="s">
        <v>1461</v>
      </c>
      <c r="AN95" s="90" t="s">
        <v>2749</v>
      </c>
      <c r="AO95" s="90" t="s">
        <v>1456</v>
      </c>
      <c r="AP95" s="90" t="s">
        <v>2204</v>
      </c>
      <c r="AQ95" s="90" t="s">
        <v>3877</v>
      </c>
      <c r="AS95" s="90" t="s">
        <v>1460</v>
      </c>
      <c r="AT95" s="90" t="s">
        <v>2960</v>
      </c>
      <c r="AU95" s="90" t="s">
        <v>1456</v>
      </c>
    </row>
    <row r="96" spans="38:47" x14ac:dyDescent="0.25">
      <c r="AL96" s="90">
        <f t="shared" si="4"/>
        <v>91</v>
      </c>
      <c r="AM96" s="90" t="s">
        <v>58</v>
      </c>
      <c r="AN96" s="90" t="s">
        <v>2419</v>
      </c>
      <c r="AO96" s="90" t="s">
        <v>1320</v>
      </c>
      <c r="AP96" s="90" t="s">
        <v>2201</v>
      </c>
      <c r="AQ96" s="91" t="s">
        <v>3878</v>
      </c>
      <c r="AS96" s="90" t="s">
        <v>1461</v>
      </c>
      <c r="AT96" s="90" t="s">
        <v>3013</v>
      </c>
      <c r="AU96" s="90" t="s">
        <v>1456</v>
      </c>
    </row>
    <row r="97" spans="38:47" x14ac:dyDescent="0.25">
      <c r="AL97" s="90">
        <f t="shared" si="4"/>
        <v>92</v>
      </c>
      <c r="AM97" s="90" t="s">
        <v>256</v>
      </c>
      <c r="AN97" s="90" t="s">
        <v>2498</v>
      </c>
      <c r="AO97" s="90" t="s">
        <v>1381</v>
      </c>
      <c r="AP97" s="90" t="s">
        <v>2205</v>
      </c>
      <c r="AQ97" s="90" t="s">
        <v>3876</v>
      </c>
      <c r="AS97" s="90" t="s">
        <v>58</v>
      </c>
      <c r="AT97" s="90" t="s">
        <v>3245</v>
      </c>
      <c r="AU97" s="90" t="s">
        <v>1320</v>
      </c>
    </row>
    <row r="98" spans="38:47" x14ac:dyDescent="0.25">
      <c r="AL98" s="90">
        <f t="shared" si="4"/>
        <v>93</v>
      </c>
      <c r="AM98" s="90" t="s">
        <v>1497</v>
      </c>
      <c r="AN98" s="90" t="s">
        <v>2449</v>
      </c>
      <c r="AO98" s="90" t="s">
        <v>1492</v>
      </c>
      <c r="AP98" s="90" t="s">
        <v>2204</v>
      </c>
      <c r="AQ98" s="90" t="s">
        <v>3877</v>
      </c>
      <c r="AS98" s="90" t="s">
        <v>256</v>
      </c>
      <c r="AT98" s="90" t="s">
        <v>3246</v>
      </c>
      <c r="AU98" s="90" t="s">
        <v>1381</v>
      </c>
    </row>
    <row r="99" spans="38:47" x14ac:dyDescent="0.25">
      <c r="AL99" s="90">
        <f t="shared" si="4"/>
        <v>94</v>
      </c>
      <c r="AM99" s="90" t="s">
        <v>325</v>
      </c>
      <c r="AN99" s="90" t="s">
        <v>2511</v>
      </c>
      <c r="AO99" s="90" t="s">
        <v>1412</v>
      </c>
      <c r="AP99" s="90" t="s">
        <v>2204</v>
      </c>
      <c r="AQ99" s="90" t="s">
        <v>3876</v>
      </c>
      <c r="AS99" s="90" t="s">
        <v>1497</v>
      </c>
      <c r="AT99" s="90" t="s">
        <v>3014</v>
      </c>
      <c r="AU99" s="90" t="s">
        <v>1492</v>
      </c>
    </row>
    <row r="100" spans="38:47" x14ac:dyDescent="0.25">
      <c r="AL100" s="90">
        <f t="shared" si="4"/>
        <v>95</v>
      </c>
      <c r="AM100" s="90" t="s">
        <v>1309</v>
      </c>
      <c r="AN100" s="90" t="s">
        <v>2858</v>
      </c>
      <c r="AO100" s="90" t="s">
        <v>1305</v>
      </c>
      <c r="AP100" s="90" t="s">
        <v>2204</v>
      </c>
      <c r="AQ100" s="90" t="s">
        <v>3876</v>
      </c>
      <c r="AS100" s="90" t="s">
        <v>325</v>
      </c>
      <c r="AT100" s="90" t="s">
        <v>3015</v>
      </c>
      <c r="AU100" s="90" t="s">
        <v>1412</v>
      </c>
    </row>
    <row r="101" spans="38:47" x14ac:dyDescent="0.25">
      <c r="AL101" s="90">
        <f t="shared" si="4"/>
        <v>96</v>
      </c>
      <c r="AM101" s="90" t="s">
        <v>1486</v>
      </c>
      <c r="AN101" s="90" t="s">
        <v>2484</v>
      </c>
      <c r="AO101" s="90" t="s">
        <v>1485</v>
      </c>
      <c r="AP101" s="90" t="s">
        <v>2204</v>
      </c>
      <c r="AQ101" s="90" t="s">
        <v>3877</v>
      </c>
      <c r="AS101" s="90" t="s">
        <v>1309</v>
      </c>
      <c r="AT101" s="90" t="s">
        <v>2927</v>
      </c>
      <c r="AU101" s="90" t="s">
        <v>1305</v>
      </c>
    </row>
    <row r="102" spans="38:47" x14ac:dyDescent="0.25">
      <c r="AL102" s="90">
        <f t="shared" si="4"/>
        <v>97</v>
      </c>
      <c r="AM102" s="90" t="s">
        <v>1628</v>
      </c>
      <c r="AN102" s="90" t="s">
        <v>2441</v>
      </c>
      <c r="AO102" s="90" t="s">
        <v>1626</v>
      </c>
      <c r="AP102" s="90" t="s">
        <v>2201</v>
      </c>
      <c r="AQ102" s="91" t="s">
        <v>3878</v>
      </c>
      <c r="AS102" s="90" t="s">
        <v>1486</v>
      </c>
      <c r="AT102" s="90" t="s">
        <v>3016</v>
      </c>
      <c r="AU102" s="90" t="s">
        <v>1485</v>
      </c>
    </row>
    <row r="103" spans="38:47" x14ac:dyDescent="0.25">
      <c r="AL103" s="90">
        <f t="shared" si="4"/>
        <v>98</v>
      </c>
      <c r="AM103" s="90" t="s">
        <v>61</v>
      </c>
      <c r="AN103" s="90" t="s">
        <v>2486</v>
      </c>
      <c r="AO103" s="90" t="s">
        <v>1320</v>
      </c>
      <c r="AP103" s="90" t="s">
        <v>2201</v>
      </c>
      <c r="AQ103" s="91" t="s">
        <v>3878</v>
      </c>
      <c r="AS103" s="90" t="s">
        <v>1628</v>
      </c>
      <c r="AT103" s="90" t="s">
        <v>3017</v>
      </c>
      <c r="AU103" s="90" t="s">
        <v>1626</v>
      </c>
    </row>
    <row r="104" spans="38:47" x14ac:dyDescent="0.25">
      <c r="AL104" s="90">
        <f t="shared" si="4"/>
        <v>99</v>
      </c>
      <c r="AM104" s="90" t="s">
        <v>1498</v>
      </c>
      <c r="AN104" s="90" t="s">
        <v>2800</v>
      </c>
      <c r="AO104" s="90" t="s">
        <v>1492</v>
      </c>
      <c r="AP104" s="90" t="s">
        <v>2201</v>
      </c>
      <c r="AQ104" s="90" t="s">
        <v>3877</v>
      </c>
      <c r="AS104" s="90" t="s">
        <v>61</v>
      </c>
      <c r="AT104" s="90" t="s">
        <v>3247</v>
      </c>
      <c r="AU104" s="90" t="s">
        <v>1320</v>
      </c>
    </row>
    <row r="105" spans="38:47" x14ac:dyDescent="0.25">
      <c r="AL105" s="90">
        <f t="shared" si="4"/>
        <v>100</v>
      </c>
      <c r="AM105" s="90" t="s">
        <v>1413</v>
      </c>
      <c r="AN105" s="90" t="s">
        <v>2829</v>
      </c>
      <c r="AO105" s="90" t="s">
        <v>1412</v>
      </c>
      <c r="AP105" s="90" t="s">
        <v>2204</v>
      </c>
      <c r="AQ105" s="90" t="s">
        <v>3876</v>
      </c>
      <c r="AS105" s="90" t="s">
        <v>1498</v>
      </c>
      <c r="AT105" s="90" t="s">
        <v>3248</v>
      </c>
      <c r="AU105" s="90" t="s">
        <v>1492</v>
      </c>
    </row>
    <row r="106" spans="38:47" x14ac:dyDescent="0.25">
      <c r="AL106" s="90">
        <f t="shared" si="4"/>
        <v>101</v>
      </c>
      <c r="AM106" s="90" t="s">
        <v>137</v>
      </c>
      <c r="AN106" s="90" t="s">
        <v>2700</v>
      </c>
      <c r="AO106" s="90" t="s">
        <v>1361</v>
      </c>
      <c r="AP106" s="90" t="s">
        <v>2201</v>
      </c>
      <c r="AQ106" s="90" t="s">
        <v>3876</v>
      </c>
      <c r="AS106" s="90" t="s">
        <v>1413</v>
      </c>
      <c r="AT106" s="90" t="s">
        <v>3018</v>
      </c>
      <c r="AU106" s="90" t="s">
        <v>1412</v>
      </c>
    </row>
    <row r="107" spans="38:47" x14ac:dyDescent="0.25">
      <c r="AL107" s="90">
        <f t="shared" si="4"/>
        <v>102</v>
      </c>
      <c r="AM107" s="90" t="s">
        <v>1462</v>
      </c>
      <c r="AN107" s="90" t="s">
        <v>2481</v>
      </c>
      <c r="AO107" s="90" t="s">
        <v>1456</v>
      </c>
      <c r="AP107" s="90" t="s">
        <v>2204</v>
      </c>
      <c r="AQ107" s="90" t="s">
        <v>3877</v>
      </c>
      <c r="AS107" s="90" t="s">
        <v>137</v>
      </c>
      <c r="AT107" s="90" t="s">
        <v>3019</v>
      </c>
      <c r="AU107" s="90" t="s">
        <v>1361</v>
      </c>
    </row>
    <row r="108" spans="38:47" x14ac:dyDescent="0.25">
      <c r="AL108" s="90">
        <f t="shared" si="4"/>
        <v>103</v>
      </c>
      <c r="AM108" s="90" t="s">
        <v>1363</v>
      </c>
      <c r="AN108" s="90" t="s">
        <v>2565</v>
      </c>
      <c r="AO108" s="90" t="s">
        <v>1361</v>
      </c>
      <c r="AP108" s="90" t="s">
        <v>2203</v>
      </c>
      <c r="AQ108" s="90" t="s">
        <v>3876</v>
      </c>
      <c r="AS108" s="90" t="s">
        <v>1462</v>
      </c>
      <c r="AT108" s="90" t="s">
        <v>3020</v>
      </c>
      <c r="AU108" s="90" t="s">
        <v>1456</v>
      </c>
    </row>
    <row r="109" spans="38:47" x14ac:dyDescent="0.25">
      <c r="AL109" s="90">
        <f t="shared" si="4"/>
        <v>104</v>
      </c>
      <c r="AM109" s="90" t="s">
        <v>62</v>
      </c>
      <c r="AN109" s="90" t="s">
        <v>2397</v>
      </c>
      <c r="AO109" s="90" t="s">
        <v>1320</v>
      </c>
      <c r="AP109" s="90" t="s">
        <v>2201</v>
      </c>
      <c r="AQ109" s="91" t="s">
        <v>3878</v>
      </c>
      <c r="AS109" s="90" t="s">
        <v>1363</v>
      </c>
      <c r="AT109" s="90" t="s">
        <v>3021</v>
      </c>
      <c r="AU109" s="90" t="s">
        <v>1361</v>
      </c>
    </row>
    <row r="110" spans="38:47" x14ac:dyDescent="0.25">
      <c r="AL110" s="90">
        <f t="shared" si="4"/>
        <v>105</v>
      </c>
      <c r="AM110" s="90" t="s">
        <v>1401</v>
      </c>
      <c r="AN110" s="90" t="s">
        <v>2726</v>
      </c>
      <c r="AO110" s="90" t="s">
        <v>1398</v>
      </c>
      <c r="AP110" s="90" t="s">
        <v>2204</v>
      </c>
      <c r="AQ110" s="90" t="s">
        <v>3876</v>
      </c>
      <c r="AS110" s="90" t="s">
        <v>62</v>
      </c>
      <c r="AT110" s="90" t="s">
        <v>3249</v>
      </c>
      <c r="AU110" s="90" t="s">
        <v>1320</v>
      </c>
    </row>
    <row r="111" spans="38:47" x14ac:dyDescent="0.25">
      <c r="AL111" s="90">
        <f t="shared" si="4"/>
        <v>106</v>
      </c>
      <c r="AM111" s="90" t="s">
        <v>854</v>
      </c>
      <c r="AN111" s="90" t="s">
        <v>2689</v>
      </c>
      <c r="AO111" s="90" t="s">
        <v>1521</v>
      </c>
      <c r="AP111" s="90" t="s">
        <v>2201</v>
      </c>
      <c r="AQ111" s="91" t="s">
        <v>3878</v>
      </c>
      <c r="AS111" s="90" t="s">
        <v>1401</v>
      </c>
      <c r="AT111" s="90" t="s">
        <v>3022</v>
      </c>
      <c r="AU111" s="90" t="s">
        <v>1398</v>
      </c>
    </row>
    <row r="112" spans="38:47" x14ac:dyDescent="0.25">
      <c r="AL112" s="90">
        <f t="shared" si="4"/>
        <v>107</v>
      </c>
      <c r="AM112" s="90" t="s">
        <v>444</v>
      </c>
      <c r="AN112" s="90" t="s">
        <v>2343</v>
      </c>
      <c r="AO112" s="90" t="s">
        <v>1436</v>
      </c>
      <c r="AP112" s="90" t="s">
        <v>2203</v>
      </c>
      <c r="AQ112" s="90" t="s">
        <v>3876</v>
      </c>
      <c r="AS112" s="90" t="s">
        <v>854</v>
      </c>
      <c r="AT112" s="90" t="s">
        <v>3023</v>
      </c>
      <c r="AU112" s="90" t="s">
        <v>1521</v>
      </c>
    </row>
    <row r="113" spans="38:47" x14ac:dyDescent="0.25">
      <c r="AL113" s="90">
        <f t="shared" si="4"/>
        <v>108</v>
      </c>
      <c r="AM113" s="90" t="s">
        <v>859</v>
      </c>
      <c r="AN113" s="90" t="s">
        <v>2628</v>
      </c>
      <c r="AO113" s="90" t="s">
        <v>1521</v>
      </c>
      <c r="AP113" s="90" t="s">
        <v>2201</v>
      </c>
      <c r="AQ113" s="91" t="s">
        <v>3878</v>
      </c>
      <c r="AS113" s="90" t="s">
        <v>444</v>
      </c>
      <c r="AT113" s="90" t="s">
        <v>3024</v>
      </c>
      <c r="AU113" s="90" t="s">
        <v>1436</v>
      </c>
    </row>
    <row r="114" spans="38:47" x14ac:dyDescent="0.25">
      <c r="AL114" s="90">
        <f t="shared" si="4"/>
        <v>109</v>
      </c>
      <c r="AM114" s="90" t="s">
        <v>1414</v>
      </c>
      <c r="AN114" s="90" t="s">
        <v>2553</v>
      </c>
      <c r="AO114" s="90" t="s">
        <v>1412</v>
      </c>
      <c r="AP114" s="90" t="s">
        <v>2204</v>
      </c>
      <c r="AQ114" s="90" t="s">
        <v>3876</v>
      </c>
      <c r="AS114" s="90" t="s">
        <v>859</v>
      </c>
      <c r="AT114" s="90" t="s">
        <v>2973</v>
      </c>
      <c r="AU114" s="90" t="s">
        <v>1521</v>
      </c>
    </row>
    <row r="115" spans="38:47" x14ac:dyDescent="0.25">
      <c r="AL115" s="90">
        <f t="shared" si="4"/>
        <v>110</v>
      </c>
      <c r="AM115" s="90" t="s">
        <v>63</v>
      </c>
      <c r="AN115" s="90" t="s">
        <v>2404</v>
      </c>
      <c r="AO115" s="90" t="s">
        <v>1320</v>
      </c>
      <c r="AP115" s="90" t="s">
        <v>2201</v>
      </c>
      <c r="AQ115" s="91" t="s">
        <v>3878</v>
      </c>
      <c r="AS115" s="90" t="s">
        <v>1414</v>
      </c>
      <c r="AT115" s="90" t="s">
        <v>3025</v>
      </c>
      <c r="AU115" s="90" t="s">
        <v>1412</v>
      </c>
    </row>
    <row r="116" spans="38:47" x14ac:dyDescent="0.25">
      <c r="AL116" s="90">
        <f t="shared" si="4"/>
        <v>111</v>
      </c>
      <c r="AM116" s="90" t="s">
        <v>1487</v>
      </c>
      <c r="AN116" s="90" t="s">
        <v>2528</v>
      </c>
      <c r="AO116" s="90" t="s">
        <v>1485</v>
      </c>
      <c r="AP116" s="90" t="s">
        <v>2201</v>
      </c>
      <c r="AQ116" s="90" t="s">
        <v>3877</v>
      </c>
      <c r="AS116" s="90" t="s">
        <v>63</v>
      </c>
      <c r="AT116" s="90" t="s">
        <v>3250</v>
      </c>
      <c r="AU116" s="90" t="s">
        <v>1320</v>
      </c>
    </row>
    <row r="117" spans="38:47" x14ac:dyDescent="0.25">
      <c r="AL117" s="90">
        <f t="shared" si="4"/>
        <v>112</v>
      </c>
      <c r="AM117" s="90" t="s">
        <v>1553</v>
      </c>
      <c r="AN117" s="90" t="s">
        <v>2393</v>
      </c>
      <c r="AO117" s="90" t="s">
        <v>1547</v>
      </c>
      <c r="AP117" s="90" t="s">
        <v>2204</v>
      </c>
      <c r="AQ117" s="90" t="s">
        <v>3876</v>
      </c>
      <c r="AS117" s="90" t="s">
        <v>1487</v>
      </c>
      <c r="AT117" s="90" t="s">
        <v>3251</v>
      </c>
      <c r="AU117" s="90" t="s">
        <v>1485</v>
      </c>
    </row>
    <row r="118" spans="38:47" x14ac:dyDescent="0.25">
      <c r="AL118" s="90">
        <f t="shared" si="4"/>
        <v>113</v>
      </c>
      <c r="AM118" s="90" t="s">
        <v>1463</v>
      </c>
      <c r="AN118" s="90" t="s">
        <v>2741</v>
      </c>
      <c r="AO118" s="90" t="s">
        <v>1456</v>
      </c>
      <c r="AP118" s="90" t="s">
        <v>2204</v>
      </c>
      <c r="AQ118" s="90" t="s">
        <v>3877</v>
      </c>
      <c r="AS118" s="90" t="s">
        <v>1553</v>
      </c>
      <c r="AT118" s="90" t="s">
        <v>3026</v>
      </c>
      <c r="AU118" s="90" t="s">
        <v>1547</v>
      </c>
    </row>
    <row r="119" spans="38:47" x14ac:dyDescent="0.25">
      <c r="AL119" s="90">
        <f t="shared" si="4"/>
        <v>114</v>
      </c>
      <c r="AM119" s="90" t="s">
        <v>1077</v>
      </c>
      <c r="AN119" s="90" t="s">
        <v>2783</v>
      </c>
      <c r="AO119" s="90" t="s">
        <v>1485</v>
      </c>
      <c r="AP119" s="90" t="s">
        <v>2203</v>
      </c>
      <c r="AQ119" s="90" t="s">
        <v>3877</v>
      </c>
      <c r="AS119" s="90" t="s">
        <v>1463</v>
      </c>
      <c r="AT119" s="90" t="s">
        <v>3027</v>
      </c>
      <c r="AU119" s="90" t="s">
        <v>1456</v>
      </c>
    </row>
    <row r="120" spans="38:47" x14ac:dyDescent="0.25">
      <c r="AL120" s="90">
        <f t="shared" si="4"/>
        <v>115</v>
      </c>
      <c r="AM120" s="90" t="s">
        <v>450</v>
      </c>
      <c r="AN120" s="90" t="s">
        <v>2709</v>
      </c>
      <c r="AO120" s="90" t="s">
        <v>1436</v>
      </c>
      <c r="AP120" s="90" t="s">
        <v>2203</v>
      </c>
      <c r="AQ120" s="90" t="s">
        <v>3876</v>
      </c>
      <c r="AS120" s="90" t="s">
        <v>1077</v>
      </c>
      <c r="AT120" s="90" t="s">
        <v>3028</v>
      </c>
      <c r="AU120" s="90" t="s">
        <v>1485</v>
      </c>
    </row>
    <row r="121" spans="38:47" x14ac:dyDescent="0.25">
      <c r="AL121" s="90">
        <f t="shared" si="4"/>
        <v>116</v>
      </c>
      <c r="AM121" s="90" t="s">
        <v>1525</v>
      </c>
      <c r="AN121" s="90" t="s">
        <v>2811</v>
      </c>
      <c r="AO121" s="90" t="s">
        <v>1521</v>
      </c>
      <c r="AP121" s="90" t="s">
        <v>2203</v>
      </c>
      <c r="AQ121" s="91" t="s">
        <v>3878</v>
      </c>
      <c r="AS121" s="90" t="s">
        <v>450</v>
      </c>
      <c r="AT121" s="90" t="s">
        <v>3029</v>
      </c>
      <c r="AU121" s="90" t="s">
        <v>1436</v>
      </c>
    </row>
    <row r="122" spans="38:47" x14ac:dyDescent="0.25">
      <c r="AL122" s="90">
        <f t="shared" si="4"/>
        <v>117</v>
      </c>
      <c r="AM122" s="90" t="s">
        <v>1451</v>
      </c>
      <c r="AN122" s="90" t="s">
        <v>2414</v>
      </c>
      <c r="AO122" s="90" t="s">
        <v>1450</v>
      </c>
      <c r="AP122" s="90" t="s">
        <v>2205</v>
      </c>
      <c r="AQ122" s="91" t="s">
        <v>3878</v>
      </c>
      <c r="AS122" s="90" t="s">
        <v>1525</v>
      </c>
      <c r="AT122" s="90" t="s">
        <v>3030</v>
      </c>
      <c r="AU122" s="90" t="s">
        <v>1521</v>
      </c>
    </row>
    <row r="123" spans="38:47" x14ac:dyDescent="0.25">
      <c r="AL123" s="90">
        <f t="shared" si="4"/>
        <v>118</v>
      </c>
      <c r="AM123" s="90" t="s">
        <v>390</v>
      </c>
      <c r="AN123" s="90" t="s">
        <v>2690</v>
      </c>
      <c r="AO123" s="90" t="s">
        <v>1422</v>
      </c>
      <c r="AP123" s="90" t="s">
        <v>2205</v>
      </c>
      <c r="AQ123" s="91" t="s">
        <v>3878</v>
      </c>
      <c r="AS123" s="90" t="s">
        <v>1451</v>
      </c>
      <c r="AT123" s="90" t="s">
        <v>3252</v>
      </c>
      <c r="AU123" s="90" t="s">
        <v>1450</v>
      </c>
    </row>
    <row r="124" spans="38:47" x14ac:dyDescent="0.25">
      <c r="AL124" s="90">
        <f t="shared" si="4"/>
        <v>119</v>
      </c>
      <c r="AM124" s="90" t="s">
        <v>66</v>
      </c>
      <c r="AN124" s="90" t="s">
        <v>2863</v>
      </c>
      <c r="AO124" s="90" t="s">
        <v>1320</v>
      </c>
      <c r="AP124" s="90" t="s">
        <v>2205</v>
      </c>
      <c r="AQ124" s="91" t="s">
        <v>3878</v>
      </c>
      <c r="AS124" s="90" t="s">
        <v>390</v>
      </c>
      <c r="AT124" s="90" t="s">
        <v>2950</v>
      </c>
      <c r="AU124" s="90" t="s">
        <v>1422</v>
      </c>
    </row>
    <row r="125" spans="38:47" x14ac:dyDescent="0.25">
      <c r="AL125" s="90">
        <f t="shared" si="4"/>
        <v>120</v>
      </c>
      <c r="AM125" s="90" t="s">
        <v>584</v>
      </c>
      <c r="AN125" s="90" t="s">
        <v>2654</v>
      </c>
      <c r="AO125" s="90" t="s">
        <v>1480</v>
      </c>
      <c r="AP125" s="90" t="s">
        <v>2205</v>
      </c>
      <c r="AQ125" s="90" t="s">
        <v>3877</v>
      </c>
      <c r="AS125" s="90" t="s">
        <v>66</v>
      </c>
      <c r="AT125" s="90" t="s">
        <v>3253</v>
      </c>
      <c r="AU125" s="90" t="s">
        <v>1320</v>
      </c>
    </row>
    <row r="126" spans="38:47" x14ac:dyDescent="0.25">
      <c r="AL126" s="90">
        <f t="shared" si="4"/>
        <v>121</v>
      </c>
      <c r="AM126" s="90" t="s">
        <v>141</v>
      </c>
      <c r="AN126" s="90" t="s">
        <v>2814</v>
      </c>
      <c r="AO126" s="90" t="s">
        <v>1361</v>
      </c>
      <c r="AP126" s="90" t="s">
        <v>2203</v>
      </c>
      <c r="AQ126" s="90" t="s">
        <v>3876</v>
      </c>
      <c r="AS126" s="90" t="s">
        <v>584</v>
      </c>
      <c r="AT126" s="90" t="s">
        <v>3031</v>
      </c>
      <c r="AU126" s="90" t="s">
        <v>1480</v>
      </c>
    </row>
    <row r="127" spans="38:47" x14ac:dyDescent="0.25">
      <c r="AL127" s="90">
        <f t="shared" si="4"/>
        <v>122</v>
      </c>
      <c r="AM127" s="90" t="s">
        <v>769</v>
      </c>
      <c r="AN127" s="90" t="s">
        <v>2341</v>
      </c>
      <c r="AO127" s="90" t="s">
        <v>1492</v>
      </c>
      <c r="AP127" s="90" t="s">
        <v>2205</v>
      </c>
      <c r="AQ127" s="90" t="s">
        <v>3877</v>
      </c>
      <c r="AS127" s="90" t="s">
        <v>141</v>
      </c>
      <c r="AT127" s="90" t="s">
        <v>3032</v>
      </c>
      <c r="AU127" s="90" t="s">
        <v>1361</v>
      </c>
    </row>
    <row r="128" spans="38:47" x14ac:dyDescent="0.25">
      <c r="AL128" s="90">
        <f t="shared" si="4"/>
        <v>123</v>
      </c>
      <c r="AM128" s="90" t="s">
        <v>70</v>
      </c>
      <c r="AN128" s="90" t="s">
        <v>2864</v>
      </c>
      <c r="AO128" s="90" t="s">
        <v>1320</v>
      </c>
      <c r="AP128" s="90" t="s">
        <v>2205</v>
      </c>
      <c r="AQ128" s="91" t="s">
        <v>3878</v>
      </c>
      <c r="AS128" s="90" t="s">
        <v>769</v>
      </c>
      <c r="AT128" s="90" t="s">
        <v>3254</v>
      </c>
      <c r="AU128" s="90" t="s">
        <v>1492</v>
      </c>
    </row>
    <row r="129" spans="38:47" x14ac:dyDescent="0.25">
      <c r="AL129" s="90">
        <f t="shared" si="4"/>
        <v>124</v>
      </c>
      <c r="AM129" s="90" t="s">
        <v>144</v>
      </c>
      <c r="AN129" s="90" t="s">
        <v>2336</v>
      </c>
      <c r="AO129" s="90" t="s">
        <v>1361</v>
      </c>
      <c r="AP129" s="90" t="s">
        <v>2205</v>
      </c>
      <c r="AQ129" s="90" t="s">
        <v>3876</v>
      </c>
      <c r="AS129" s="90" t="s">
        <v>70</v>
      </c>
      <c r="AT129" s="90" t="s">
        <v>3255</v>
      </c>
      <c r="AU129" s="90" t="s">
        <v>1320</v>
      </c>
    </row>
    <row r="130" spans="38:47" x14ac:dyDescent="0.25">
      <c r="AL130" s="90">
        <f t="shared" si="4"/>
        <v>125</v>
      </c>
      <c r="AM130" s="90" t="s">
        <v>642</v>
      </c>
      <c r="AN130" s="90" t="s">
        <v>2715</v>
      </c>
      <c r="AO130" s="90" t="s">
        <v>1485</v>
      </c>
      <c r="AP130" s="90" t="s">
        <v>2205</v>
      </c>
      <c r="AQ130" s="90" t="s">
        <v>3877</v>
      </c>
      <c r="AS130" s="90" t="s">
        <v>144</v>
      </c>
      <c r="AT130" s="90" t="s">
        <v>3033</v>
      </c>
      <c r="AU130" s="90" t="s">
        <v>1361</v>
      </c>
    </row>
    <row r="131" spans="38:47" x14ac:dyDescent="0.25">
      <c r="AL131" s="90">
        <f t="shared" si="4"/>
        <v>126</v>
      </c>
      <c r="AM131" s="90" t="s">
        <v>28</v>
      </c>
      <c r="AN131" s="90" t="s">
        <v>2859</v>
      </c>
      <c r="AO131" s="90" t="s">
        <v>1305</v>
      </c>
      <c r="AP131" s="90" t="s">
        <v>2204</v>
      </c>
      <c r="AQ131" s="90" t="s">
        <v>3876</v>
      </c>
      <c r="AS131" s="90" t="s">
        <v>642</v>
      </c>
      <c r="AT131" s="90" t="s">
        <v>3034</v>
      </c>
      <c r="AU131" s="90" t="s">
        <v>1485</v>
      </c>
    </row>
    <row r="132" spans="38:47" x14ac:dyDescent="0.25">
      <c r="AL132" s="90">
        <f t="shared" si="4"/>
        <v>127</v>
      </c>
      <c r="AM132" s="90" t="s">
        <v>31</v>
      </c>
      <c r="AN132" s="90" t="s">
        <v>2782</v>
      </c>
      <c r="AO132" s="90" t="s">
        <v>1305</v>
      </c>
      <c r="AP132" s="90" t="s">
        <v>2203</v>
      </c>
      <c r="AQ132" s="90" t="s">
        <v>3876</v>
      </c>
      <c r="AS132" s="90" t="s">
        <v>28</v>
      </c>
      <c r="AT132" s="90" t="s">
        <v>29</v>
      </c>
      <c r="AU132" s="90" t="s">
        <v>1305</v>
      </c>
    </row>
    <row r="133" spans="38:47" x14ac:dyDescent="0.25">
      <c r="AL133" s="90">
        <f t="shared" si="4"/>
        <v>128</v>
      </c>
      <c r="AM133" s="90" t="s">
        <v>988</v>
      </c>
      <c r="AN133" s="90" t="s">
        <v>2681</v>
      </c>
      <c r="AO133" s="90" t="s">
        <v>1626</v>
      </c>
      <c r="AP133" s="90" t="s">
        <v>2205</v>
      </c>
      <c r="AQ133" s="91" t="s">
        <v>3878</v>
      </c>
      <c r="AS133" s="90" t="s">
        <v>31</v>
      </c>
      <c r="AT133" s="90" t="s">
        <v>3035</v>
      </c>
      <c r="AU133" s="90" t="s">
        <v>1305</v>
      </c>
    </row>
    <row r="134" spans="38:47" x14ac:dyDescent="0.25">
      <c r="AL134" s="90">
        <f t="shared" si="4"/>
        <v>129</v>
      </c>
      <c r="AM134" s="90" t="s">
        <v>1437</v>
      </c>
      <c r="AN134" s="90" t="s">
        <v>2837</v>
      </c>
      <c r="AO134" s="90" t="s">
        <v>1436</v>
      </c>
      <c r="AP134" s="90" t="s">
        <v>2204</v>
      </c>
      <c r="AQ134" s="90" t="s">
        <v>3876</v>
      </c>
      <c r="AS134" s="90" t="s">
        <v>988</v>
      </c>
      <c r="AT134" s="90" t="s">
        <v>2952</v>
      </c>
      <c r="AU134" s="90" t="s">
        <v>1626</v>
      </c>
    </row>
    <row r="135" spans="38:47" x14ac:dyDescent="0.25">
      <c r="AL135" s="90">
        <f t="shared" si="4"/>
        <v>130</v>
      </c>
      <c r="AM135" s="90" t="s">
        <v>1584</v>
      </c>
      <c r="AN135" s="90" t="s">
        <v>2538</v>
      </c>
      <c r="AO135" s="90" t="s">
        <v>1583</v>
      </c>
      <c r="AP135" s="90" t="s">
        <v>2206</v>
      </c>
      <c r="AQ135" s="90" t="s">
        <v>3876</v>
      </c>
      <c r="AS135" s="90" t="s">
        <v>1437</v>
      </c>
      <c r="AT135" s="90" t="s">
        <v>3036</v>
      </c>
      <c r="AU135" s="90" t="s">
        <v>1436</v>
      </c>
    </row>
    <row r="136" spans="38:47" x14ac:dyDescent="0.25">
      <c r="AL136" s="90">
        <f t="shared" ref="AL136:AL199" si="5">AL135+1</f>
        <v>131</v>
      </c>
      <c r="AM136" s="90" t="s">
        <v>1323</v>
      </c>
      <c r="AN136" s="90" t="s">
        <v>2436</v>
      </c>
      <c r="AO136" s="90" t="s">
        <v>1320</v>
      </c>
      <c r="AP136" s="90" t="s">
        <v>2205</v>
      </c>
      <c r="AQ136" s="91" t="s">
        <v>3878</v>
      </c>
      <c r="AS136" s="90" t="s">
        <v>1584</v>
      </c>
      <c r="AT136" s="90" t="s">
        <v>3256</v>
      </c>
      <c r="AU136" s="90" t="s">
        <v>1583</v>
      </c>
    </row>
    <row r="137" spans="38:47" x14ac:dyDescent="0.25">
      <c r="AL137" s="90">
        <f t="shared" si="5"/>
        <v>132</v>
      </c>
      <c r="AM137" s="90" t="s">
        <v>1585</v>
      </c>
      <c r="AN137" s="90" t="s">
        <v>2674</v>
      </c>
      <c r="AO137" s="90" t="s">
        <v>1583</v>
      </c>
      <c r="AP137" s="90" t="s">
        <v>2204</v>
      </c>
      <c r="AQ137" s="90" t="s">
        <v>3876</v>
      </c>
      <c r="AS137" s="90" t="s">
        <v>1323</v>
      </c>
      <c r="AT137" s="90" t="s">
        <v>3257</v>
      </c>
      <c r="AU137" s="90" t="s">
        <v>1320</v>
      </c>
    </row>
    <row r="138" spans="38:47" x14ac:dyDescent="0.25">
      <c r="AL138" s="90">
        <f t="shared" si="5"/>
        <v>133</v>
      </c>
      <c r="AM138" s="90" t="s">
        <v>72</v>
      </c>
      <c r="AN138" s="90" t="s">
        <v>2493</v>
      </c>
      <c r="AO138" s="90" t="s">
        <v>1320</v>
      </c>
      <c r="AP138" s="90" t="s">
        <v>2201</v>
      </c>
      <c r="AQ138" s="91" t="s">
        <v>3878</v>
      </c>
      <c r="AS138" s="90" t="s">
        <v>1585</v>
      </c>
      <c r="AT138" s="90" t="s">
        <v>3037</v>
      </c>
      <c r="AU138" s="90" t="s">
        <v>1583</v>
      </c>
    </row>
    <row r="139" spans="38:47" x14ac:dyDescent="0.25">
      <c r="AL139" s="90">
        <f t="shared" si="5"/>
        <v>134</v>
      </c>
      <c r="AM139" s="90" t="s">
        <v>75</v>
      </c>
      <c r="AN139" s="90" t="s">
        <v>2847</v>
      </c>
      <c r="AO139" s="90" t="s">
        <v>1320</v>
      </c>
      <c r="AP139" s="90" t="s">
        <v>2205</v>
      </c>
      <c r="AQ139" s="91" t="s">
        <v>3878</v>
      </c>
      <c r="AS139" s="90" t="s">
        <v>72</v>
      </c>
      <c r="AT139" s="90" t="s">
        <v>3258</v>
      </c>
      <c r="AU139" s="90" t="s">
        <v>1320</v>
      </c>
    </row>
    <row r="140" spans="38:47" x14ac:dyDescent="0.25">
      <c r="AL140" s="90">
        <f t="shared" si="5"/>
        <v>135</v>
      </c>
      <c r="AM140" s="90" t="s">
        <v>1324</v>
      </c>
      <c r="AN140" s="90" t="s">
        <v>2494</v>
      </c>
      <c r="AO140" s="90" t="s">
        <v>1320</v>
      </c>
      <c r="AP140" s="90" t="s">
        <v>2201</v>
      </c>
      <c r="AQ140" s="91" t="s">
        <v>3878</v>
      </c>
      <c r="AS140" s="90" t="s">
        <v>75</v>
      </c>
      <c r="AT140" s="90" t="s">
        <v>2933</v>
      </c>
      <c r="AU140" s="90" t="s">
        <v>1320</v>
      </c>
    </row>
    <row r="141" spans="38:47" x14ac:dyDescent="0.25">
      <c r="AL141" s="90">
        <f t="shared" si="5"/>
        <v>136</v>
      </c>
      <c r="AM141" s="90" t="s">
        <v>1499</v>
      </c>
      <c r="AN141" s="90" t="s">
        <v>2729</v>
      </c>
      <c r="AO141" s="90" t="s">
        <v>1492</v>
      </c>
      <c r="AP141" s="90" t="s">
        <v>2205</v>
      </c>
      <c r="AQ141" s="90" t="s">
        <v>3877</v>
      </c>
      <c r="AS141" s="90" t="s">
        <v>1324</v>
      </c>
      <c r="AT141" s="90" t="s">
        <v>3259</v>
      </c>
      <c r="AU141" s="90" t="s">
        <v>1320</v>
      </c>
    </row>
    <row r="142" spans="38:47" x14ac:dyDescent="0.25">
      <c r="AL142" s="90">
        <f t="shared" si="5"/>
        <v>137</v>
      </c>
      <c r="AM142" s="90" t="s">
        <v>1424</v>
      </c>
      <c r="AN142" s="90" t="s">
        <v>2644</v>
      </c>
      <c r="AO142" s="90" t="s">
        <v>1422</v>
      </c>
      <c r="AP142" s="90" t="s">
        <v>2201</v>
      </c>
      <c r="AQ142" s="91" t="s">
        <v>3878</v>
      </c>
      <c r="AS142" s="90" t="s">
        <v>1499</v>
      </c>
      <c r="AT142" s="90" t="s">
        <v>3260</v>
      </c>
      <c r="AU142" s="90" t="s">
        <v>1492</v>
      </c>
    </row>
    <row r="143" spans="38:47" x14ac:dyDescent="0.25">
      <c r="AL143" s="90">
        <f t="shared" si="5"/>
        <v>138</v>
      </c>
      <c r="AM143" s="90" t="s">
        <v>1310</v>
      </c>
      <c r="AN143" s="90" t="s">
        <v>2731</v>
      </c>
      <c r="AO143" s="90" t="s">
        <v>1305</v>
      </c>
      <c r="AP143" s="90" t="s">
        <v>2204</v>
      </c>
      <c r="AQ143" s="90" t="s">
        <v>3876</v>
      </c>
      <c r="AS143" s="90" t="s">
        <v>1424</v>
      </c>
      <c r="AT143" s="90" t="s">
        <v>3261</v>
      </c>
      <c r="AU143" s="90" t="s">
        <v>1422</v>
      </c>
    </row>
    <row r="144" spans="38:47" x14ac:dyDescent="0.25">
      <c r="AL144" s="90">
        <f t="shared" si="5"/>
        <v>139</v>
      </c>
      <c r="AM144" s="90" t="s">
        <v>146</v>
      </c>
      <c r="AN144" s="90" t="s">
        <v>2593</v>
      </c>
      <c r="AO144" s="90" t="s">
        <v>1361</v>
      </c>
      <c r="AP144" s="90" t="s">
        <v>2203</v>
      </c>
      <c r="AQ144" s="90" t="s">
        <v>3876</v>
      </c>
      <c r="AS144" s="90" t="s">
        <v>1310</v>
      </c>
      <c r="AT144" s="90" t="s">
        <v>2925</v>
      </c>
      <c r="AU144" s="90" t="s">
        <v>1305</v>
      </c>
    </row>
    <row r="145" spans="38:47" x14ac:dyDescent="0.25">
      <c r="AL145" s="90">
        <f t="shared" si="5"/>
        <v>140</v>
      </c>
      <c r="AM145" s="90" t="s">
        <v>588</v>
      </c>
      <c r="AN145" s="90" t="s">
        <v>2612</v>
      </c>
      <c r="AO145" s="90" t="s">
        <v>1480</v>
      </c>
      <c r="AP145" s="90" t="s">
        <v>2205</v>
      </c>
      <c r="AQ145" s="90" t="s">
        <v>3877</v>
      </c>
      <c r="AS145" s="90" t="s">
        <v>146</v>
      </c>
      <c r="AT145" s="90" t="s">
        <v>3038</v>
      </c>
      <c r="AU145" s="90" t="s">
        <v>1361</v>
      </c>
    </row>
    <row r="146" spans="38:47" x14ac:dyDescent="0.25">
      <c r="AL146" s="90">
        <f t="shared" si="5"/>
        <v>141</v>
      </c>
      <c r="AM146" s="90" t="s">
        <v>1500</v>
      </c>
      <c r="AN146" s="90" t="s">
        <v>2453</v>
      </c>
      <c r="AO146" s="90" t="s">
        <v>1492</v>
      </c>
      <c r="AP146" s="90" t="s">
        <v>2201</v>
      </c>
      <c r="AQ146" s="90" t="s">
        <v>3877</v>
      </c>
      <c r="AS146" s="90" t="s">
        <v>588</v>
      </c>
      <c r="AT146" s="90" t="s">
        <v>3039</v>
      </c>
      <c r="AU146" s="90" t="s">
        <v>1480</v>
      </c>
    </row>
    <row r="147" spans="38:47" x14ac:dyDescent="0.25">
      <c r="AL147" s="90">
        <f t="shared" si="5"/>
        <v>142</v>
      </c>
      <c r="AM147" s="90" t="s">
        <v>1325</v>
      </c>
      <c r="AN147" s="90" t="s">
        <v>2533</v>
      </c>
      <c r="AO147" s="90" t="s">
        <v>1320</v>
      </c>
      <c r="AP147" s="90" t="s">
        <v>2201</v>
      </c>
      <c r="AQ147" s="91" t="s">
        <v>3878</v>
      </c>
      <c r="AS147" s="90" t="s">
        <v>1500</v>
      </c>
      <c r="AT147" s="90" t="s">
        <v>3262</v>
      </c>
      <c r="AU147" s="90" t="s">
        <v>1492</v>
      </c>
    </row>
    <row r="148" spans="38:47" x14ac:dyDescent="0.25">
      <c r="AL148" s="90">
        <f t="shared" si="5"/>
        <v>143</v>
      </c>
      <c r="AM148" s="90" t="s">
        <v>1415</v>
      </c>
      <c r="AN148" s="90" t="s">
        <v>2345</v>
      </c>
      <c r="AO148" s="90" t="s">
        <v>1412</v>
      </c>
      <c r="AP148" s="90" t="s">
        <v>2204</v>
      </c>
      <c r="AQ148" s="90" t="s">
        <v>3876</v>
      </c>
      <c r="AS148" s="90" t="s">
        <v>1325</v>
      </c>
      <c r="AT148" s="90" t="s">
        <v>3263</v>
      </c>
      <c r="AU148" s="90" t="s">
        <v>1320</v>
      </c>
    </row>
    <row r="149" spans="38:47" x14ac:dyDescent="0.25">
      <c r="AL149" s="90">
        <f t="shared" si="5"/>
        <v>144</v>
      </c>
      <c r="AM149" s="90" t="s">
        <v>1425</v>
      </c>
      <c r="AN149" s="90" t="s">
        <v>2661</v>
      </c>
      <c r="AO149" s="90" t="s">
        <v>1422</v>
      </c>
      <c r="AP149" s="90" t="s">
        <v>2201</v>
      </c>
      <c r="AQ149" s="91" t="s">
        <v>3878</v>
      </c>
      <c r="AS149" s="90" t="s">
        <v>1415</v>
      </c>
      <c r="AT149" s="90" t="s">
        <v>3040</v>
      </c>
      <c r="AU149" s="90" t="s">
        <v>1412</v>
      </c>
    </row>
    <row r="150" spans="38:47" x14ac:dyDescent="0.25">
      <c r="AL150" s="90">
        <f t="shared" si="5"/>
        <v>145</v>
      </c>
      <c r="AM150" s="90" t="s">
        <v>1326</v>
      </c>
      <c r="AN150" s="90" t="s">
        <v>2450</v>
      </c>
      <c r="AO150" s="90" t="s">
        <v>1320</v>
      </c>
      <c r="AP150" s="90" t="s">
        <v>2205</v>
      </c>
      <c r="AQ150" s="91" t="s">
        <v>3878</v>
      </c>
      <c r="AS150" s="90" t="s">
        <v>1425</v>
      </c>
      <c r="AT150" s="90" t="s">
        <v>3040</v>
      </c>
      <c r="AU150" s="90" t="s">
        <v>1422</v>
      </c>
    </row>
    <row r="151" spans="38:47" x14ac:dyDescent="0.25">
      <c r="AL151" s="90">
        <f t="shared" si="5"/>
        <v>146</v>
      </c>
      <c r="AM151" s="90" t="s">
        <v>1021</v>
      </c>
      <c r="AN151" s="90" t="s">
        <v>2503</v>
      </c>
      <c r="AO151" s="90" t="s">
        <v>1626</v>
      </c>
      <c r="AP151" s="90" t="s">
        <v>2201</v>
      </c>
      <c r="AQ151" s="91" t="s">
        <v>3878</v>
      </c>
      <c r="AS151" s="90" t="s">
        <v>1326</v>
      </c>
      <c r="AT151" s="90" t="s">
        <v>3264</v>
      </c>
      <c r="AU151" s="90" t="s">
        <v>1320</v>
      </c>
    </row>
    <row r="152" spans="38:47" x14ac:dyDescent="0.25">
      <c r="AL152" s="90">
        <f t="shared" si="5"/>
        <v>147</v>
      </c>
      <c r="AM152" s="90" t="s">
        <v>1594</v>
      </c>
      <c r="AN152" s="90" t="s">
        <v>2745</v>
      </c>
      <c r="AO152" s="90" t="s">
        <v>781</v>
      </c>
      <c r="AP152" s="90" t="s">
        <v>2204</v>
      </c>
      <c r="AQ152" s="90" t="s">
        <v>3877</v>
      </c>
      <c r="AS152" s="90" t="s">
        <v>1021</v>
      </c>
      <c r="AT152" s="90" t="s">
        <v>3265</v>
      </c>
      <c r="AU152" s="90" t="s">
        <v>1626</v>
      </c>
    </row>
    <row r="153" spans="38:47" x14ac:dyDescent="0.25">
      <c r="AL153" s="90">
        <f t="shared" si="5"/>
        <v>148</v>
      </c>
      <c r="AM153" s="90" t="s">
        <v>1501</v>
      </c>
      <c r="AN153" s="90" t="s">
        <v>2474</v>
      </c>
      <c r="AO153" s="90" t="s">
        <v>1492</v>
      </c>
      <c r="AP153" s="90" t="s">
        <v>2201</v>
      </c>
      <c r="AQ153" s="90" t="s">
        <v>3877</v>
      </c>
      <c r="AS153" s="90" t="s">
        <v>1594</v>
      </c>
      <c r="AT153" s="90" t="s">
        <v>3266</v>
      </c>
      <c r="AU153" s="90" t="s">
        <v>781</v>
      </c>
    </row>
    <row r="154" spans="38:47" x14ac:dyDescent="0.25">
      <c r="AL154" s="90">
        <f t="shared" si="5"/>
        <v>149</v>
      </c>
      <c r="AM154" s="90" t="s">
        <v>1364</v>
      </c>
      <c r="AN154" s="90" t="s">
        <v>2635</v>
      </c>
      <c r="AO154" s="90" t="s">
        <v>1361</v>
      </c>
      <c r="AP154" s="90" t="s">
        <v>2201</v>
      </c>
      <c r="AQ154" s="90" t="s">
        <v>3876</v>
      </c>
      <c r="AS154" s="90" t="s">
        <v>1501</v>
      </c>
      <c r="AT154" s="90" t="s">
        <v>3267</v>
      </c>
      <c r="AU154" s="90" t="s">
        <v>1492</v>
      </c>
    </row>
    <row r="155" spans="38:47" x14ac:dyDescent="0.25">
      <c r="AL155" s="90">
        <f t="shared" si="5"/>
        <v>150</v>
      </c>
      <c r="AM155" s="90" t="s">
        <v>578</v>
      </c>
      <c r="AN155" s="90" t="s">
        <v>2531</v>
      </c>
      <c r="AO155" s="90" t="s">
        <v>1456</v>
      </c>
      <c r="AP155" s="90" t="s">
        <v>2205</v>
      </c>
      <c r="AQ155" s="90" t="s">
        <v>3877</v>
      </c>
      <c r="AS155" s="90" t="s">
        <v>1364</v>
      </c>
      <c r="AT155" s="90" t="s">
        <v>3268</v>
      </c>
      <c r="AU155" s="90" t="s">
        <v>1361</v>
      </c>
    </row>
    <row r="156" spans="38:47" x14ac:dyDescent="0.25">
      <c r="AL156" s="90">
        <f t="shared" si="5"/>
        <v>151</v>
      </c>
      <c r="AM156" s="90" t="s">
        <v>151</v>
      </c>
      <c r="AN156" s="90" t="s">
        <v>2707</v>
      </c>
      <c r="AO156" s="90" t="s">
        <v>1361</v>
      </c>
      <c r="AP156" s="90" t="s">
        <v>2205</v>
      </c>
      <c r="AQ156" s="90" t="s">
        <v>3876</v>
      </c>
      <c r="AS156" s="90" t="s">
        <v>578</v>
      </c>
      <c r="AT156" s="90" t="s">
        <v>3269</v>
      </c>
      <c r="AU156" s="90" t="s">
        <v>1456</v>
      </c>
    </row>
    <row r="157" spans="38:47" x14ac:dyDescent="0.25">
      <c r="AL157" s="90">
        <f t="shared" si="5"/>
        <v>152</v>
      </c>
      <c r="AM157" s="90" t="s">
        <v>1526</v>
      </c>
      <c r="AN157" s="90" t="s">
        <v>2818</v>
      </c>
      <c r="AO157" s="90" t="s">
        <v>1521</v>
      </c>
      <c r="AP157" s="90" t="s">
        <v>2203</v>
      </c>
      <c r="AQ157" s="91" t="s">
        <v>3878</v>
      </c>
      <c r="AS157" s="90" t="s">
        <v>151</v>
      </c>
      <c r="AT157" s="90" t="s">
        <v>3041</v>
      </c>
      <c r="AU157" s="90" t="s">
        <v>1361</v>
      </c>
    </row>
    <row r="158" spans="38:47" x14ac:dyDescent="0.25">
      <c r="AL158" s="90">
        <f t="shared" si="5"/>
        <v>153</v>
      </c>
      <c r="AM158" s="90" t="s">
        <v>1311</v>
      </c>
      <c r="AN158" s="90" t="s">
        <v>2677</v>
      </c>
      <c r="AO158" s="90" t="s">
        <v>1305</v>
      </c>
      <c r="AP158" s="90" t="s">
        <v>2204</v>
      </c>
      <c r="AQ158" s="90" t="s">
        <v>3876</v>
      </c>
      <c r="AS158" s="90" t="s">
        <v>1526</v>
      </c>
      <c r="AT158" s="90" t="s">
        <v>3270</v>
      </c>
      <c r="AU158" s="90" t="s">
        <v>1521</v>
      </c>
    </row>
    <row r="159" spans="38:47" x14ac:dyDescent="0.25">
      <c r="AL159" s="90">
        <f t="shared" si="5"/>
        <v>154</v>
      </c>
      <c r="AM159" s="90" t="s">
        <v>79</v>
      </c>
      <c r="AN159" s="90" t="s">
        <v>2865</v>
      </c>
      <c r="AO159" s="90" t="s">
        <v>1320</v>
      </c>
      <c r="AP159" s="90" t="s">
        <v>2205</v>
      </c>
      <c r="AQ159" s="91" t="s">
        <v>3878</v>
      </c>
      <c r="AS159" s="90" t="s">
        <v>1311</v>
      </c>
      <c r="AT159" s="90" t="s">
        <v>3271</v>
      </c>
      <c r="AU159" s="90" t="s">
        <v>1305</v>
      </c>
    </row>
    <row r="160" spans="38:47" x14ac:dyDescent="0.25">
      <c r="AL160" s="90">
        <f t="shared" si="5"/>
        <v>155</v>
      </c>
      <c r="AM160" s="90" t="s">
        <v>978</v>
      </c>
      <c r="AN160" s="90" t="s">
        <v>2743</v>
      </c>
      <c r="AO160" s="90" t="s">
        <v>1604</v>
      </c>
      <c r="AP160" s="90" t="s">
        <v>2204</v>
      </c>
      <c r="AQ160" s="91" t="s">
        <v>3878</v>
      </c>
      <c r="AS160" s="90" t="s">
        <v>79</v>
      </c>
      <c r="AT160" s="90" t="s">
        <v>3272</v>
      </c>
      <c r="AU160" s="90" t="s">
        <v>1320</v>
      </c>
    </row>
    <row r="161" spans="38:47" x14ac:dyDescent="0.25">
      <c r="AL161" s="90">
        <f t="shared" si="5"/>
        <v>156</v>
      </c>
      <c r="AM161" s="90" t="s">
        <v>1608</v>
      </c>
      <c r="AN161" s="90" t="s">
        <v>2895</v>
      </c>
      <c r="AO161" s="90" t="s">
        <v>1604</v>
      </c>
      <c r="AP161" s="90" t="s">
        <v>2206</v>
      </c>
      <c r="AQ161" s="91" t="s">
        <v>3878</v>
      </c>
      <c r="AS161" s="90" t="s">
        <v>978</v>
      </c>
      <c r="AT161" s="90" t="s">
        <v>3042</v>
      </c>
      <c r="AU161" s="90" t="s">
        <v>1604</v>
      </c>
    </row>
    <row r="162" spans="38:47" x14ac:dyDescent="0.25">
      <c r="AL162" s="90">
        <f t="shared" si="5"/>
        <v>157</v>
      </c>
      <c r="AM162" s="90" t="s">
        <v>1327</v>
      </c>
      <c r="AN162" s="90" t="s">
        <v>2806</v>
      </c>
      <c r="AO162" s="90" t="s">
        <v>1320</v>
      </c>
      <c r="AP162" s="90" t="s">
        <v>2203</v>
      </c>
      <c r="AQ162" s="91" t="s">
        <v>3878</v>
      </c>
      <c r="AS162" s="90" t="s">
        <v>1608</v>
      </c>
      <c r="AT162" s="90" t="s">
        <v>3273</v>
      </c>
      <c r="AU162" s="90" t="s">
        <v>1604</v>
      </c>
    </row>
    <row r="163" spans="38:47" x14ac:dyDescent="0.25">
      <c r="AL163" s="90">
        <f t="shared" si="5"/>
        <v>158</v>
      </c>
      <c r="AM163" s="90" t="s">
        <v>1438</v>
      </c>
      <c r="AN163" s="90" t="s">
        <v>2555</v>
      </c>
      <c r="AO163" s="90" t="s">
        <v>1436</v>
      </c>
      <c r="AP163" s="90" t="s">
        <v>2204</v>
      </c>
      <c r="AQ163" s="90" t="s">
        <v>3876</v>
      </c>
      <c r="AS163" s="90" t="s">
        <v>1327</v>
      </c>
      <c r="AT163" s="90" t="s">
        <v>3274</v>
      </c>
      <c r="AU163" s="90" t="s">
        <v>1320</v>
      </c>
    </row>
    <row r="164" spans="38:47" x14ac:dyDescent="0.25">
      <c r="AL164" s="90">
        <f t="shared" si="5"/>
        <v>159</v>
      </c>
      <c r="AM164" s="90" t="s">
        <v>1464</v>
      </c>
      <c r="AN164" s="90" t="s">
        <v>2739</v>
      </c>
      <c r="AO164" s="90" t="s">
        <v>1456</v>
      </c>
      <c r="AP164" s="90" t="s">
        <v>2204</v>
      </c>
      <c r="AQ164" s="90" t="s">
        <v>3877</v>
      </c>
      <c r="AS164" s="90" t="s">
        <v>1438</v>
      </c>
      <c r="AT164" s="90" t="s">
        <v>3043</v>
      </c>
      <c r="AU164" s="90" t="s">
        <v>1436</v>
      </c>
    </row>
    <row r="165" spans="38:47" x14ac:dyDescent="0.25">
      <c r="AL165" s="90">
        <f t="shared" si="5"/>
        <v>160</v>
      </c>
      <c r="AM165" s="90" t="s">
        <v>960</v>
      </c>
      <c r="AN165" s="90" t="s">
        <v>2831</v>
      </c>
      <c r="AO165" s="90" t="s">
        <v>781</v>
      </c>
      <c r="AP165" s="90" t="s">
        <v>2205</v>
      </c>
      <c r="AQ165" s="90" t="s">
        <v>3877</v>
      </c>
      <c r="AS165" s="90" t="s">
        <v>1464</v>
      </c>
      <c r="AT165" s="90" t="s">
        <v>3043</v>
      </c>
      <c r="AU165" s="90" t="s">
        <v>1456</v>
      </c>
    </row>
    <row r="166" spans="38:47" x14ac:dyDescent="0.25">
      <c r="AL166" s="90">
        <f t="shared" si="5"/>
        <v>161</v>
      </c>
      <c r="AM166" s="90" t="s">
        <v>1642</v>
      </c>
      <c r="AN166" s="90" t="s">
        <v>2362</v>
      </c>
      <c r="AO166" s="90" t="s">
        <v>1638</v>
      </c>
      <c r="AP166" s="90" t="s">
        <v>2204</v>
      </c>
      <c r="AQ166" s="91" t="s">
        <v>3878</v>
      </c>
      <c r="AS166" s="90" t="s">
        <v>1642</v>
      </c>
      <c r="AT166" s="90" t="s">
        <v>3043</v>
      </c>
      <c r="AU166" s="90" t="s">
        <v>1638</v>
      </c>
    </row>
    <row r="167" spans="38:47" x14ac:dyDescent="0.25">
      <c r="AL167" s="90">
        <f t="shared" si="5"/>
        <v>162</v>
      </c>
      <c r="AM167" s="90" t="s">
        <v>1609</v>
      </c>
      <c r="AN167" s="90" t="s">
        <v>2607</v>
      </c>
      <c r="AO167" s="90" t="s">
        <v>1604</v>
      </c>
      <c r="AP167" s="90" t="s">
        <v>2204</v>
      </c>
      <c r="AQ167" s="91" t="s">
        <v>3878</v>
      </c>
      <c r="AS167" s="90" t="s">
        <v>960</v>
      </c>
      <c r="AT167" s="90" t="s">
        <v>3043</v>
      </c>
      <c r="AU167" s="90" t="s">
        <v>781</v>
      </c>
    </row>
    <row r="168" spans="38:47" x14ac:dyDescent="0.25">
      <c r="AL168" s="90">
        <f t="shared" si="5"/>
        <v>163</v>
      </c>
      <c r="AM168" s="90" t="s">
        <v>772</v>
      </c>
      <c r="AN168" s="90" t="s">
        <v>2379</v>
      </c>
      <c r="AO168" s="90" t="s">
        <v>1492</v>
      </c>
      <c r="AP168" s="90" t="s">
        <v>2201</v>
      </c>
      <c r="AQ168" s="90" t="s">
        <v>3877</v>
      </c>
      <c r="AS168" s="90" t="s">
        <v>1609</v>
      </c>
      <c r="AT168" s="90" t="s">
        <v>3044</v>
      </c>
      <c r="AU168" s="90" t="s">
        <v>1604</v>
      </c>
    </row>
    <row r="169" spans="38:47" x14ac:dyDescent="0.25">
      <c r="AL169" s="90">
        <f t="shared" si="5"/>
        <v>164</v>
      </c>
      <c r="AM169" s="90" t="s">
        <v>776</v>
      </c>
      <c r="AN169" s="90" t="s">
        <v>2523</v>
      </c>
      <c r="AO169" s="90" t="s">
        <v>1492</v>
      </c>
      <c r="AP169" s="90" t="s">
        <v>2203</v>
      </c>
      <c r="AQ169" s="90" t="s">
        <v>3877</v>
      </c>
      <c r="AS169" s="90" t="s">
        <v>772</v>
      </c>
      <c r="AT169" s="90" t="s">
        <v>3275</v>
      </c>
      <c r="AU169" s="90" t="s">
        <v>1492</v>
      </c>
    </row>
    <row r="170" spans="38:47" x14ac:dyDescent="0.25">
      <c r="AL170" s="90">
        <f t="shared" si="5"/>
        <v>165</v>
      </c>
      <c r="AM170" s="90" t="s">
        <v>1084</v>
      </c>
      <c r="AN170" s="90" t="s">
        <v>2609</v>
      </c>
      <c r="AO170" s="90" t="s">
        <v>1638</v>
      </c>
      <c r="AP170" s="90" t="s">
        <v>2204</v>
      </c>
      <c r="AQ170" s="91" t="s">
        <v>3878</v>
      </c>
      <c r="AS170" s="90" t="s">
        <v>776</v>
      </c>
      <c r="AT170" s="90" t="s">
        <v>3045</v>
      </c>
      <c r="AU170" s="90" t="s">
        <v>1492</v>
      </c>
    </row>
    <row r="171" spans="38:47" x14ac:dyDescent="0.25">
      <c r="AL171" s="90">
        <f t="shared" si="5"/>
        <v>166</v>
      </c>
      <c r="AM171" s="90" t="s">
        <v>1465</v>
      </c>
      <c r="AN171" s="90" t="s">
        <v>2540</v>
      </c>
      <c r="AO171" s="90" t="s">
        <v>1456</v>
      </c>
      <c r="AP171" s="90" t="s">
        <v>2204</v>
      </c>
      <c r="AQ171" s="90" t="s">
        <v>3877</v>
      </c>
      <c r="AS171" s="90" t="s">
        <v>1084</v>
      </c>
      <c r="AT171" s="90" t="s">
        <v>3046</v>
      </c>
      <c r="AU171" s="90" t="s">
        <v>1638</v>
      </c>
    </row>
    <row r="172" spans="38:47" x14ac:dyDescent="0.25">
      <c r="AL172" s="90">
        <f t="shared" si="5"/>
        <v>167</v>
      </c>
      <c r="AM172" s="90" t="s">
        <v>33</v>
      </c>
      <c r="AN172" s="90" t="s">
        <v>2389</v>
      </c>
      <c r="AO172" s="90" t="s">
        <v>1305</v>
      </c>
      <c r="AP172" s="90" t="s">
        <v>2204</v>
      </c>
      <c r="AQ172" s="90" t="s">
        <v>3876</v>
      </c>
      <c r="AS172" s="90" t="s">
        <v>1465</v>
      </c>
      <c r="AT172" s="90" t="s">
        <v>3276</v>
      </c>
      <c r="AU172" s="90" t="s">
        <v>1456</v>
      </c>
    </row>
    <row r="173" spans="38:47" x14ac:dyDescent="0.25">
      <c r="AL173" s="90">
        <f t="shared" si="5"/>
        <v>168</v>
      </c>
      <c r="AM173" s="90" t="s">
        <v>80</v>
      </c>
      <c r="AN173" s="90" t="s">
        <v>2442</v>
      </c>
      <c r="AO173" s="90" t="s">
        <v>1320</v>
      </c>
      <c r="AP173" s="90" t="s">
        <v>2205</v>
      </c>
      <c r="AQ173" s="91" t="s">
        <v>3878</v>
      </c>
      <c r="AS173" s="90" t="s">
        <v>33</v>
      </c>
      <c r="AT173" s="90" t="s">
        <v>3047</v>
      </c>
      <c r="AU173" s="90" t="s">
        <v>1305</v>
      </c>
    </row>
    <row r="174" spans="38:47" x14ac:dyDescent="0.25">
      <c r="AL174" s="90">
        <f t="shared" si="5"/>
        <v>169</v>
      </c>
      <c r="AM174" s="90" t="s">
        <v>1025</v>
      </c>
      <c r="AN174" s="90" t="s">
        <v>2527</v>
      </c>
      <c r="AO174" s="90" t="s">
        <v>1626</v>
      </c>
      <c r="AP174" s="90" t="s">
        <v>2201</v>
      </c>
      <c r="AQ174" s="91" t="s">
        <v>3878</v>
      </c>
      <c r="AS174" s="90" t="s">
        <v>80</v>
      </c>
      <c r="AT174" s="90" t="s">
        <v>2937</v>
      </c>
      <c r="AU174" s="90" t="s">
        <v>1320</v>
      </c>
    </row>
    <row r="175" spans="38:47" x14ac:dyDescent="0.25">
      <c r="AL175" s="90">
        <f t="shared" si="5"/>
        <v>170</v>
      </c>
      <c r="AM175" s="90" t="s">
        <v>1385</v>
      </c>
      <c r="AN175" s="90" t="s">
        <v>2821</v>
      </c>
      <c r="AO175" s="90" t="s">
        <v>1381</v>
      </c>
      <c r="AP175" s="90" t="s">
        <v>2201</v>
      </c>
      <c r="AQ175" s="90" t="s">
        <v>3876</v>
      </c>
      <c r="AS175" s="90" t="s">
        <v>1025</v>
      </c>
      <c r="AT175" s="90" t="s">
        <v>3277</v>
      </c>
      <c r="AU175" s="90" t="s">
        <v>1626</v>
      </c>
    </row>
    <row r="176" spans="38:47" x14ac:dyDescent="0.25">
      <c r="AL176" s="90">
        <f t="shared" si="5"/>
        <v>171</v>
      </c>
      <c r="AM176" s="90" t="s">
        <v>454</v>
      </c>
      <c r="AN176" s="90" t="s">
        <v>2711</v>
      </c>
      <c r="AO176" s="90" t="s">
        <v>1436</v>
      </c>
      <c r="AP176" s="90" t="s">
        <v>2203</v>
      </c>
      <c r="AQ176" s="90" t="s">
        <v>3876</v>
      </c>
      <c r="AS176" s="90" t="s">
        <v>1385</v>
      </c>
      <c r="AT176" s="90" t="s">
        <v>3278</v>
      </c>
      <c r="AU176" s="90" t="s">
        <v>1381</v>
      </c>
    </row>
    <row r="177" spans="38:47" x14ac:dyDescent="0.25">
      <c r="AL177" s="90">
        <f t="shared" si="5"/>
        <v>172</v>
      </c>
      <c r="AM177" s="90" t="s">
        <v>1466</v>
      </c>
      <c r="AN177" s="90" t="s">
        <v>2395</v>
      </c>
      <c r="AO177" s="90" t="s">
        <v>1456</v>
      </c>
      <c r="AP177" s="90" t="s">
        <v>2206</v>
      </c>
      <c r="AQ177" s="90" t="s">
        <v>3877</v>
      </c>
      <c r="AS177" s="90" t="s">
        <v>454</v>
      </c>
      <c r="AT177" s="90" t="s">
        <v>3279</v>
      </c>
      <c r="AU177" s="90" t="s">
        <v>1436</v>
      </c>
    </row>
    <row r="178" spans="38:47" x14ac:dyDescent="0.25">
      <c r="AL178" s="90">
        <f t="shared" si="5"/>
        <v>173</v>
      </c>
      <c r="AM178" s="90" t="s">
        <v>1426</v>
      </c>
      <c r="AN178" s="90" t="s">
        <v>2680</v>
      </c>
      <c r="AO178" s="90" t="s">
        <v>1422</v>
      </c>
      <c r="AP178" s="90" t="s">
        <v>2201</v>
      </c>
      <c r="AQ178" s="91" t="s">
        <v>3878</v>
      </c>
      <c r="AS178" s="90" t="s">
        <v>1466</v>
      </c>
      <c r="AT178" s="90" t="s">
        <v>3280</v>
      </c>
      <c r="AU178" s="90" t="s">
        <v>1456</v>
      </c>
    </row>
    <row r="179" spans="38:47" x14ac:dyDescent="0.25">
      <c r="AL179" s="90">
        <f t="shared" si="5"/>
        <v>174</v>
      </c>
      <c r="AM179" s="90" t="s">
        <v>1328</v>
      </c>
      <c r="AN179" s="90" t="s">
        <v>2510</v>
      </c>
      <c r="AO179" s="90" t="s">
        <v>1320</v>
      </c>
      <c r="AP179" s="90" t="s">
        <v>2201</v>
      </c>
      <c r="AQ179" s="91" t="s">
        <v>3878</v>
      </c>
      <c r="AS179" s="90" t="s">
        <v>1426</v>
      </c>
      <c r="AT179" s="90" t="s">
        <v>3281</v>
      </c>
      <c r="AU179" s="90" t="s">
        <v>1422</v>
      </c>
    </row>
    <row r="180" spans="38:47" x14ac:dyDescent="0.25">
      <c r="AL180" s="90">
        <f t="shared" si="5"/>
        <v>175</v>
      </c>
      <c r="AM180" s="90" t="s">
        <v>263</v>
      </c>
      <c r="AN180" s="90" t="s">
        <v>2870</v>
      </c>
      <c r="AO180" s="90" t="s">
        <v>1381</v>
      </c>
      <c r="AP180" s="90" t="s">
        <v>2205</v>
      </c>
      <c r="AQ180" s="90" t="s">
        <v>3876</v>
      </c>
      <c r="AS180" s="90" t="s">
        <v>1328</v>
      </c>
      <c r="AT180" s="90" t="s">
        <v>3282</v>
      </c>
      <c r="AU180" s="90" t="s">
        <v>1320</v>
      </c>
    </row>
    <row r="181" spans="38:47" x14ac:dyDescent="0.25">
      <c r="AL181" s="90">
        <f t="shared" si="5"/>
        <v>176</v>
      </c>
      <c r="AM181" s="90" t="s">
        <v>270</v>
      </c>
      <c r="AN181" s="90" t="s">
        <v>2773</v>
      </c>
      <c r="AO181" s="90" t="s">
        <v>1381</v>
      </c>
      <c r="AP181" s="90" t="s">
        <v>2203</v>
      </c>
      <c r="AQ181" s="90" t="s">
        <v>3876</v>
      </c>
      <c r="AS181" s="90" t="s">
        <v>263</v>
      </c>
      <c r="AT181" s="90" t="s">
        <v>267</v>
      </c>
      <c r="AU181" s="90" t="s">
        <v>1381</v>
      </c>
    </row>
    <row r="182" spans="38:47" x14ac:dyDescent="0.25">
      <c r="AL182" s="90">
        <f t="shared" si="5"/>
        <v>177</v>
      </c>
      <c r="AM182" s="90" t="s">
        <v>1595</v>
      </c>
      <c r="AN182" s="90" t="s">
        <v>2562</v>
      </c>
      <c r="AO182" s="90" t="s">
        <v>781</v>
      </c>
      <c r="AP182" s="90" t="s">
        <v>2203</v>
      </c>
      <c r="AQ182" s="90" t="s">
        <v>3877</v>
      </c>
      <c r="AS182" s="90" t="s">
        <v>270</v>
      </c>
      <c r="AT182" s="90" t="s">
        <v>3048</v>
      </c>
      <c r="AU182" s="90" t="s">
        <v>1381</v>
      </c>
    </row>
    <row r="183" spans="38:47" x14ac:dyDescent="0.25">
      <c r="AL183" s="90">
        <f t="shared" si="5"/>
        <v>178</v>
      </c>
      <c r="AM183" s="90" t="s">
        <v>1610</v>
      </c>
      <c r="AN183" s="90" t="s">
        <v>2400</v>
      </c>
      <c r="AO183" s="90" t="s">
        <v>1604</v>
      </c>
      <c r="AP183" s="90" t="s">
        <v>2204</v>
      </c>
      <c r="AQ183" s="91" t="s">
        <v>3878</v>
      </c>
      <c r="AS183" s="90" t="s">
        <v>1595</v>
      </c>
      <c r="AT183" s="90" t="s">
        <v>3049</v>
      </c>
      <c r="AU183" s="90" t="s">
        <v>781</v>
      </c>
    </row>
    <row r="184" spans="38:47" x14ac:dyDescent="0.25">
      <c r="AL184" s="90">
        <f t="shared" si="5"/>
        <v>179</v>
      </c>
      <c r="AM184" s="90" t="s">
        <v>1416</v>
      </c>
      <c r="AN184" s="90" t="s">
        <v>2856</v>
      </c>
      <c r="AO184" s="90" t="s">
        <v>1412</v>
      </c>
      <c r="AP184" s="90" t="s">
        <v>2204</v>
      </c>
      <c r="AQ184" s="90" t="s">
        <v>3876</v>
      </c>
      <c r="AS184" s="90" t="s">
        <v>1610</v>
      </c>
      <c r="AT184" s="90" t="s">
        <v>3050</v>
      </c>
      <c r="AU184" s="90" t="s">
        <v>1604</v>
      </c>
    </row>
    <row r="185" spans="38:47" x14ac:dyDescent="0.25">
      <c r="AL185" s="90">
        <f t="shared" si="5"/>
        <v>180</v>
      </c>
      <c r="AM185" s="90" t="s">
        <v>1439</v>
      </c>
      <c r="AN185" s="90" t="s">
        <v>2678</v>
      </c>
      <c r="AO185" s="90" t="s">
        <v>1436</v>
      </c>
      <c r="AP185" s="90" t="s">
        <v>2201</v>
      </c>
      <c r="AQ185" s="90" t="s">
        <v>3876</v>
      </c>
      <c r="AS185" s="90" t="s">
        <v>1416</v>
      </c>
      <c r="AT185" s="90" t="s">
        <v>3051</v>
      </c>
      <c r="AU185" s="90" t="s">
        <v>1412</v>
      </c>
    </row>
    <row r="186" spans="38:47" x14ac:dyDescent="0.25">
      <c r="AL186" s="90">
        <f t="shared" si="5"/>
        <v>181</v>
      </c>
      <c r="AM186" s="90" t="s">
        <v>1643</v>
      </c>
      <c r="AN186" s="90" t="s">
        <v>2580</v>
      </c>
      <c r="AO186" s="90" t="s">
        <v>1638</v>
      </c>
      <c r="AP186" s="90" t="s">
        <v>2204</v>
      </c>
      <c r="AQ186" s="91" t="s">
        <v>3878</v>
      </c>
      <c r="AS186" s="90" t="s">
        <v>1439</v>
      </c>
      <c r="AT186" s="90" t="s">
        <v>3051</v>
      </c>
      <c r="AU186" s="90" t="s">
        <v>1436</v>
      </c>
    </row>
    <row r="187" spans="38:47" x14ac:dyDescent="0.25">
      <c r="AL187" s="90">
        <f t="shared" si="5"/>
        <v>182</v>
      </c>
      <c r="AM187" s="90" t="s">
        <v>1452</v>
      </c>
      <c r="AN187" s="90" t="s">
        <v>2718</v>
      </c>
      <c r="AO187" s="90" t="s">
        <v>1450</v>
      </c>
      <c r="AP187" s="90" t="s">
        <v>2205</v>
      </c>
      <c r="AQ187" s="91" t="s">
        <v>3878</v>
      </c>
      <c r="AS187" s="90" t="s">
        <v>1643</v>
      </c>
      <c r="AT187" s="90" t="s">
        <v>3051</v>
      </c>
      <c r="AU187" s="90" t="s">
        <v>1638</v>
      </c>
    </row>
    <row r="188" spans="38:47" x14ac:dyDescent="0.25">
      <c r="AL188" s="90">
        <f t="shared" si="5"/>
        <v>183</v>
      </c>
      <c r="AM188" s="90" t="s">
        <v>82</v>
      </c>
      <c r="AN188" s="90" t="s">
        <v>2445</v>
      </c>
      <c r="AO188" s="90" t="s">
        <v>1320</v>
      </c>
      <c r="AP188" s="90" t="s">
        <v>2205</v>
      </c>
      <c r="AQ188" s="91" t="s">
        <v>3878</v>
      </c>
      <c r="AS188" s="90" t="s">
        <v>1452</v>
      </c>
      <c r="AT188" s="90" t="s">
        <v>2959</v>
      </c>
      <c r="AU188" s="90" t="s">
        <v>1450</v>
      </c>
    </row>
    <row r="189" spans="38:47" x14ac:dyDescent="0.25">
      <c r="AL189" s="90">
        <f t="shared" si="5"/>
        <v>184</v>
      </c>
      <c r="AM189" s="90" t="s">
        <v>1063</v>
      </c>
      <c r="AN189" s="90" t="s">
        <v>2335</v>
      </c>
      <c r="AO189" s="90" t="s">
        <v>1638</v>
      </c>
      <c r="AP189" s="90" t="s">
        <v>2201</v>
      </c>
      <c r="AQ189" s="91" t="s">
        <v>3878</v>
      </c>
      <c r="AS189" s="90" t="s">
        <v>82</v>
      </c>
      <c r="AT189" s="90" t="s">
        <v>2935</v>
      </c>
      <c r="AU189" s="90" t="s">
        <v>1320</v>
      </c>
    </row>
    <row r="190" spans="38:47" x14ac:dyDescent="0.25">
      <c r="AL190" s="90">
        <f t="shared" si="5"/>
        <v>185</v>
      </c>
      <c r="AM190" s="90" t="s">
        <v>274</v>
      </c>
      <c r="AN190" s="90" t="s">
        <v>2464</v>
      </c>
      <c r="AO190" s="90" t="s">
        <v>1381</v>
      </c>
      <c r="AP190" s="90" t="s">
        <v>2201</v>
      </c>
      <c r="AQ190" s="90" t="s">
        <v>3876</v>
      </c>
      <c r="AS190" s="90" t="s">
        <v>1063</v>
      </c>
      <c r="AT190" s="90" t="s">
        <v>2975</v>
      </c>
      <c r="AU190" s="90" t="s">
        <v>1638</v>
      </c>
    </row>
    <row r="191" spans="38:47" x14ac:dyDescent="0.25">
      <c r="AL191" s="90">
        <f t="shared" si="5"/>
        <v>186</v>
      </c>
      <c r="AM191" s="90" t="s">
        <v>1386</v>
      </c>
      <c r="AN191" s="90" t="s">
        <v>2460</v>
      </c>
      <c r="AO191" s="90" t="s">
        <v>1381</v>
      </c>
      <c r="AP191" s="90" t="s">
        <v>2201</v>
      </c>
      <c r="AQ191" s="90" t="s">
        <v>3876</v>
      </c>
      <c r="AS191" s="90" t="s">
        <v>274</v>
      </c>
      <c r="AT191" s="90" t="s">
        <v>3283</v>
      </c>
      <c r="AU191" s="90" t="s">
        <v>1381</v>
      </c>
    </row>
    <row r="192" spans="38:47" x14ac:dyDescent="0.25">
      <c r="AL192" s="90">
        <f t="shared" si="5"/>
        <v>187</v>
      </c>
      <c r="AM192" s="90" t="s">
        <v>1387</v>
      </c>
      <c r="AN192" s="90" t="s">
        <v>2793</v>
      </c>
      <c r="AO192" s="90" t="s">
        <v>1381</v>
      </c>
      <c r="AP192" s="90" t="s">
        <v>2201</v>
      </c>
      <c r="AQ192" s="90" t="s">
        <v>3876</v>
      </c>
      <c r="AS192" s="90" t="s">
        <v>1386</v>
      </c>
      <c r="AT192" s="90" t="s">
        <v>3052</v>
      </c>
      <c r="AU192" s="90" t="s">
        <v>1381</v>
      </c>
    </row>
    <row r="193" spans="38:47" x14ac:dyDescent="0.25">
      <c r="AL193" s="90">
        <f t="shared" si="5"/>
        <v>188</v>
      </c>
      <c r="AM193" s="90" t="s">
        <v>158</v>
      </c>
      <c r="AN193" s="90" t="s">
        <v>2815</v>
      </c>
      <c r="AO193" s="90" t="s">
        <v>1361</v>
      </c>
      <c r="AP193" s="90" t="s">
        <v>2203</v>
      </c>
      <c r="AQ193" s="90" t="s">
        <v>3876</v>
      </c>
      <c r="AS193" s="90" t="s">
        <v>1387</v>
      </c>
      <c r="AT193" s="90" t="s">
        <v>3284</v>
      </c>
      <c r="AU193" s="90" t="s">
        <v>1381</v>
      </c>
    </row>
    <row r="194" spans="38:47" x14ac:dyDescent="0.25">
      <c r="AL194" s="90">
        <f t="shared" si="5"/>
        <v>189</v>
      </c>
      <c r="AM194" s="90" t="s">
        <v>1571</v>
      </c>
      <c r="AN194" s="90" t="s">
        <v>2517</v>
      </c>
      <c r="AO194" s="90" t="s">
        <v>1570</v>
      </c>
      <c r="AP194" s="90" t="s">
        <v>2205</v>
      </c>
      <c r="AQ194" s="91" t="s">
        <v>3878</v>
      </c>
      <c r="AS194" s="90" t="s">
        <v>158</v>
      </c>
      <c r="AT194" s="90" t="s">
        <v>3053</v>
      </c>
      <c r="AU194" s="90" t="s">
        <v>1361</v>
      </c>
    </row>
    <row r="195" spans="38:47" x14ac:dyDescent="0.25">
      <c r="AL195" s="90">
        <f t="shared" si="5"/>
        <v>190</v>
      </c>
      <c r="AM195" s="90" t="s">
        <v>1611</v>
      </c>
      <c r="AN195" s="90" t="s">
        <v>2725</v>
      </c>
      <c r="AO195" s="90" t="s">
        <v>1604</v>
      </c>
      <c r="AP195" s="90" t="s">
        <v>2206</v>
      </c>
      <c r="AQ195" s="91" t="s">
        <v>3878</v>
      </c>
      <c r="AS195" s="90" t="s">
        <v>1571</v>
      </c>
      <c r="AT195" s="90" t="s">
        <v>3285</v>
      </c>
      <c r="AU195" s="90" t="s">
        <v>1570</v>
      </c>
    </row>
    <row r="196" spans="38:47" x14ac:dyDescent="0.25">
      <c r="AL196" s="90">
        <f t="shared" si="5"/>
        <v>191</v>
      </c>
      <c r="AM196" s="90" t="s">
        <v>1312</v>
      </c>
      <c r="AN196" s="90" t="s">
        <v>2386</v>
      </c>
      <c r="AO196" s="90" t="s">
        <v>1305</v>
      </c>
      <c r="AP196" s="90" t="s">
        <v>2204</v>
      </c>
      <c r="AQ196" s="90" t="s">
        <v>3876</v>
      </c>
      <c r="AS196" s="90" t="s">
        <v>1611</v>
      </c>
      <c r="AT196" s="90" t="s">
        <v>3286</v>
      </c>
      <c r="AU196" s="90" t="s">
        <v>1604</v>
      </c>
    </row>
    <row r="197" spans="38:47" x14ac:dyDescent="0.25">
      <c r="AL197" s="90">
        <f t="shared" si="5"/>
        <v>192</v>
      </c>
      <c r="AM197" s="90" t="s">
        <v>592</v>
      </c>
      <c r="AN197" s="90" t="s">
        <v>2788</v>
      </c>
      <c r="AO197" s="90" t="s">
        <v>1480</v>
      </c>
      <c r="AP197" s="90" t="s">
        <v>2201</v>
      </c>
      <c r="AQ197" s="90" t="s">
        <v>3877</v>
      </c>
      <c r="AS197" s="90" t="s">
        <v>1312</v>
      </c>
      <c r="AT197" s="90" t="s">
        <v>3054</v>
      </c>
      <c r="AU197" s="90" t="s">
        <v>1305</v>
      </c>
    </row>
    <row r="198" spans="38:47" x14ac:dyDescent="0.25">
      <c r="AL198" s="90">
        <f t="shared" si="5"/>
        <v>193</v>
      </c>
      <c r="AM198" s="90" t="s">
        <v>35</v>
      </c>
      <c r="AN198" s="90" t="s">
        <v>2597</v>
      </c>
      <c r="AO198" s="90" t="s">
        <v>1305</v>
      </c>
      <c r="AP198" s="90" t="s">
        <v>2202</v>
      </c>
      <c r="AQ198" s="90" t="s">
        <v>3876</v>
      </c>
      <c r="AS198" s="90" t="s">
        <v>592</v>
      </c>
      <c r="AT198" s="90" t="s">
        <v>3054</v>
      </c>
      <c r="AU198" s="90" t="s">
        <v>1480</v>
      </c>
    </row>
    <row r="199" spans="38:47" x14ac:dyDescent="0.25">
      <c r="AL199" s="90">
        <f t="shared" si="5"/>
        <v>194</v>
      </c>
      <c r="AM199" s="90" t="s">
        <v>1467</v>
      </c>
      <c r="AN199" s="90" t="s">
        <v>2550</v>
      </c>
      <c r="AO199" s="90" t="s">
        <v>1456</v>
      </c>
      <c r="AP199" s="90" t="s">
        <v>2206</v>
      </c>
      <c r="AQ199" s="90" t="s">
        <v>3877</v>
      </c>
      <c r="AS199" s="90" t="s">
        <v>35</v>
      </c>
      <c r="AT199" s="90" t="s">
        <v>2931</v>
      </c>
      <c r="AU199" s="90" t="s">
        <v>1305</v>
      </c>
    </row>
    <row r="200" spans="38:47" x14ac:dyDescent="0.25">
      <c r="AL200" s="90">
        <f t="shared" ref="AL200:AL263" si="6">AL199+1</f>
        <v>195</v>
      </c>
      <c r="AM200" s="90" t="s">
        <v>1612</v>
      </c>
      <c r="AN200" s="90" t="s">
        <v>2676</v>
      </c>
      <c r="AO200" s="90" t="s">
        <v>1604</v>
      </c>
      <c r="AP200" s="90" t="s">
        <v>2204</v>
      </c>
      <c r="AQ200" s="91" t="s">
        <v>3878</v>
      </c>
      <c r="AS200" s="90" t="s">
        <v>1467</v>
      </c>
      <c r="AT200" s="90" t="s">
        <v>3287</v>
      </c>
      <c r="AU200" s="90" t="s">
        <v>1456</v>
      </c>
    </row>
    <row r="201" spans="38:47" x14ac:dyDescent="0.25">
      <c r="AL201" s="90">
        <f t="shared" si="6"/>
        <v>196</v>
      </c>
      <c r="AM201" s="90" t="s">
        <v>860</v>
      </c>
      <c r="AN201" s="90" t="s">
        <v>2812</v>
      </c>
      <c r="AO201" s="90" t="s">
        <v>1521</v>
      </c>
      <c r="AP201" s="90" t="s">
        <v>2203</v>
      </c>
      <c r="AQ201" s="91" t="s">
        <v>3878</v>
      </c>
      <c r="AS201" s="90" t="s">
        <v>1612</v>
      </c>
      <c r="AT201" s="90" t="s">
        <v>3055</v>
      </c>
      <c r="AU201" s="90" t="s">
        <v>1604</v>
      </c>
    </row>
    <row r="202" spans="38:47" x14ac:dyDescent="0.25">
      <c r="AL202" s="90">
        <f t="shared" si="6"/>
        <v>197</v>
      </c>
      <c r="AM202" s="90" t="s">
        <v>1527</v>
      </c>
      <c r="AN202" s="90" t="s">
        <v>2507</v>
      </c>
      <c r="AO202" s="90" t="s">
        <v>1521</v>
      </c>
      <c r="AP202" s="90" t="s">
        <v>2204</v>
      </c>
      <c r="AQ202" s="91" t="s">
        <v>3878</v>
      </c>
      <c r="AS202" s="90" t="s">
        <v>860</v>
      </c>
      <c r="AT202" s="90" t="s">
        <v>3056</v>
      </c>
      <c r="AU202" s="90" t="s">
        <v>1521</v>
      </c>
    </row>
    <row r="203" spans="38:47" x14ac:dyDescent="0.25">
      <c r="AL203" s="90">
        <f t="shared" si="6"/>
        <v>198</v>
      </c>
      <c r="AM203" s="90" t="s">
        <v>1644</v>
      </c>
      <c r="AN203" s="90" t="s">
        <v>2376</v>
      </c>
      <c r="AO203" s="90" t="s">
        <v>1638</v>
      </c>
      <c r="AP203" s="90" t="s">
        <v>2204</v>
      </c>
      <c r="AQ203" s="91" t="s">
        <v>3878</v>
      </c>
      <c r="AS203" s="90" t="s">
        <v>1527</v>
      </c>
      <c r="AT203" s="90" t="s">
        <v>3057</v>
      </c>
      <c r="AU203" s="90" t="s">
        <v>1521</v>
      </c>
    </row>
    <row r="204" spans="38:47" x14ac:dyDescent="0.25">
      <c r="AL204" s="90">
        <f t="shared" si="6"/>
        <v>199</v>
      </c>
      <c r="AM204" s="90" t="s">
        <v>1613</v>
      </c>
      <c r="AN204" s="90" t="s">
        <v>2585</v>
      </c>
      <c r="AO204" s="90" t="s">
        <v>1604</v>
      </c>
      <c r="AP204" s="90" t="s">
        <v>2204</v>
      </c>
      <c r="AQ204" s="91" t="s">
        <v>3878</v>
      </c>
      <c r="AS204" s="90" t="s">
        <v>1644</v>
      </c>
      <c r="AT204" s="90" t="s">
        <v>3058</v>
      </c>
      <c r="AU204" s="90" t="s">
        <v>1638</v>
      </c>
    </row>
    <row r="205" spans="38:47" x14ac:dyDescent="0.25">
      <c r="AL205" s="90">
        <f t="shared" si="6"/>
        <v>200</v>
      </c>
      <c r="AM205" s="90" t="s">
        <v>1645</v>
      </c>
      <c r="AN205" s="90" t="s">
        <v>2631</v>
      </c>
      <c r="AO205" s="90" t="s">
        <v>1638</v>
      </c>
      <c r="AP205" s="90" t="s">
        <v>2204</v>
      </c>
      <c r="AQ205" s="91" t="s">
        <v>3878</v>
      </c>
      <c r="AS205" s="90" t="s">
        <v>1613</v>
      </c>
      <c r="AT205" s="90" t="s">
        <v>3059</v>
      </c>
      <c r="AU205" s="90" t="s">
        <v>1604</v>
      </c>
    </row>
    <row r="206" spans="38:47" x14ac:dyDescent="0.25">
      <c r="AL206" s="90">
        <f t="shared" si="6"/>
        <v>201</v>
      </c>
      <c r="AM206" s="90" t="s">
        <v>1329</v>
      </c>
      <c r="AN206" s="90" t="s">
        <v>2753</v>
      </c>
      <c r="AO206" s="90" t="s">
        <v>1320</v>
      </c>
      <c r="AP206" s="90" t="s">
        <v>2201</v>
      </c>
      <c r="AQ206" s="91" t="s">
        <v>3878</v>
      </c>
      <c r="AS206" s="90" t="s">
        <v>1645</v>
      </c>
      <c r="AT206" s="90" t="s">
        <v>3060</v>
      </c>
      <c r="AU206" s="90" t="s">
        <v>1638</v>
      </c>
    </row>
    <row r="207" spans="38:47" x14ac:dyDescent="0.25">
      <c r="AL207" s="90">
        <f t="shared" si="6"/>
        <v>202</v>
      </c>
      <c r="AM207" s="90" t="s">
        <v>508</v>
      </c>
      <c r="AN207" s="90" t="s">
        <v>2413</v>
      </c>
      <c r="AO207" s="90" t="s">
        <v>1450</v>
      </c>
      <c r="AP207" s="90" t="s">
        <v>2205</v>
      </c>
      <c r="AQ207" s="91" t="s">
        <v>3878</v>
      </c>
      <c r="AS207" s="90" t="s">
        <v>1329</v>
      </c>
      <c r="AT207" s="90" t="s">
        <v>3288</v>
      </c>
      <c r="AU207" s="90" t="s">
        <v>1320</v>
      </c>
    </row>
    <row r="208" spans="38:47" x14ac:dyDescent="0.25">
      <c r="AL208" s="90">
        <f t="shared" si="6"/>
        <v>203</v>
      </c>
      <c r="AM208" s="90" t="s">
        <v>468</v>
      </c>
      <c r="AN208" s="90" t="s">
        <v>2561</v>
      </c>
      <c r="AO208" s="90" t="s">
        <v>1436</v>
      </c>
      <c r="AP208" s="90" t="s">
        <v>2203</v>
      </c>
      <c r="AQ208" s="90" t="s">
        <v>3876</v>
      </c>
      <c r="AS208" s="90" t="s">
        <v>508</v>
      </c>
      <c r="AT208" s="90" t="s">
        <v>2954</v>
      </c>
      <c r="AU208" s="90" t="s">
        <v>1450</v>
      </c>
    </row>
    <row r="209" spans="38:47" x14ac:dyDescent="0.25">
      <c r="AL209" s="90">
        <f t="shared" si="6"/>
        <v>204</v>
      </c>
      <c r="AM209" s="90" t="s">
        <v>885</v>
      </c>
      <c r="AN209" s="90" t="s">
        <v>2355</v>
      </c>
      <c r="AO209" s="90" t="s">
        <v>1547</v>
      </c>
      <c r="AP209" s="90" t="s">
        <v>2203</v>
      </c>
      <c r="AQ209" s="90" t="s">
        <v>3876</v>
      </c>
      <c r="AS209" s="90" t="s">
        <v>468</v>
      </c>
      <c r="AT209" s="90" t="s">
        <v>3061</v>
      </c>
      <c r="AU209" s="90" t="s">
        <v>1436</v>
      </c>
    </row>
    <row r="210" spans="38:47" x14ac:dyDescent="0.25">
      <c r="AL210" s="90">
        <f t="shared" si="6"/>
        <v>205</v>
      </c>
      <c r="AM210" s="90" t="s">
        <v>1330</v>
      </c>
      <c r="AN210" s="90" t="s">
        <v>2405</v>
      </c>
      <c r="AO210" s="90" t="s">
        <v>1320</v>
      </c>
      <c r="AP210" s="90" t="s">
        <v>2201</v>
      </c>
      <c r="AQ210" s="91" t="s">
        <v>3878</v>
      </c>
      <c r="AS210" s="90" t="s">
        <v>885</v>
      </c>
      <c r="AT210" s="90" t="s">
        <v>3289</v>
      </c>
      <c r="AU210" s="90" t="s">
        <v>1547</v>
      </c>
    </row>
    <row r="211" spans="38:47" x14ac:dyDescent="0.25">
      <c r="AL211" s="90">
        <f t="shared" si="6"/>
        <v>206</v>
      </c>
      <c r="AM211" s="90" t="s">
        <v>83</v>
      </c>
      <c r="AN211" s="90" t="s">
        <v>2463</v>
      </c>
      <c r="AO211" s="90" t="s">
        <v>1320</v>
      </c>
      <c r="AP211" s="90" t="s">
        <v>2201</v>
      </c>
      <c r="AQ211" s="91" t="s">
        <v>3878</v>
      </c>
      <c r="AS211" s="90" t="s">
        <v>1330</v>
      </c>
      <c r="AT211" s="90" t="s">
        <v>3290</v>
      </c>
      <c r="AU211" s="90" t="s">
        <v>1320</v>
      </c>
    </row>
    <row r="212" spans="38:47" x14ac:dyDescent="0.25">
      <c r="AL212" s="90">
        <f t="shared" si="6"/>
        <v>207</v>
      </c>
      <c r="AM212" s="90" t="s">
        <v>1572</v>
      </c>
      <c r="AN212" s="90" t="s">
        <v>2421</v>
      </c>
      <c r="AO212" s="90" t="s">
        <v>1570</v>
      </c>
      <c r="AP212" s="90" t="s">
        <v>2201</v>
      </c>
      <c r="AQ212" s="91" t="s">
        <v>3878</v>
      </c>
      <c r="AS212" s="90" t="s">
        <v>83</v>
      </c>
      <c r="AT212" s="90" t="s">
        <v>3291</v>
      </c>
      <c r="AU212" s="90" t="s">
        <v>1320</v>
      </c>
    </row>
    <row r="213" spans="38:47" x14ac:dyDescent="0.25">
      <c r="AL213" s="90">
        <f t="shared" si="6"/>
        <v>208</v>
      </c>
      <c r="AM213" s="90" t="s">
        <v>837</v>
      </c>
      <c r="AN213" s="90" t="s">
        <v>2774</v>
      </c>
      <c r="AO213" s="90" t="s">
        <v>1492</v>
      </c>
      <c r="AP213" s="90" t="s">
        <v>2201</v>
      </c>
      <c r="AQ213" s="90" t="s">
        <v>3877</v>
      </c>
      <c r="AS213" s="90" t="s">
        <v>1572</v>
      </c>
      <c r="AT213" s="90" t="s">
        <v>3292</v>
      </c>
      <c r="AU213" s="90" t="s">
        <v>1570</v>
      </c>
    </row>
    <row r="214" spans="38:47" x14ac:dyDescent="0.25">
      <c r="AL214" s="90">
        <f t="shared" si="6"/>
        <v>209</v>
      </c>
      <c r="AM214" s="90" t="s">
        <v>645</v>
      </c>
      <c r="AN214" s="90" t="s">
        <v>2730</v>
      </c>
      <c r="AO214" s="90" t="s">
        <v>1485</v>
      </c>
      <c r="AP214" s="90" t="s">
        <v>2203</v>
      </c>
      <c r="AQ214" s="90" t="s">
        <v>3877</v>
      </c>
      <c r="AS214" s="90" t="s">
        <v>837</v>
      </c>
      <c r="AT214" s="90" t="s">
        <v>3062</v>
      </c>
      <c r="AU214" s="90" t="s">
        <v>1492</v>
      </c>
    </row>
    <row r="215" spans="38:47" x14ac:dyDescent="0.25">
      <c r="AL215" s="90">
        <f t="shared" si="6"/>
        <v>210</v>
      </c>
      <c r="AM215" s="90" t="s">
        <v>1468</v>
      </c>
      <c r="AN215" s="90" t="s">
        <v>2479</v>
      </c>
      <c r="AO215" s="90" t="s">
        <v>1456</v>
      </c>
      <c r="AP215" s="90" t="s">
        <v>2206</v>
      </c>
      <c r="AQ215" s="90" t="s">
        <v>3877</v>
      </c>
      <c r="AS215" s="90" t="s">
        <v>645</v>
      </c>
      <c r="AT215" s="90" t="s">
        <v>3293</v>
      </c>
      <c r="AU215" s="90" t="s">
        <v>1485</v>
      </c>
    </row>
    <row r="216" spans="38:47" x14ac:dyDescent="0.25">
      <c r="AL216" s="90">
        <f t="shared" si="6"/>
        <v>211</v>
      </c>
      <c r="AM216" s="90" t="s">
        <v>647</v>
      </c>
      <c r="AN216" s="90" t="s">
        <v>2429</v>
      </c>
      <c r="AO216" s="90" t="s">
        <v>1485</v>
      </c>
      <c r="AP216" s="90" t="s">
        <v>2205</v>
      </c>
      <c r="AQ216" s="90" t="s">
        <v>3877</v>
      </c>
      <c r="AS216" s="90" t="s">
        <v>1468</v>
      </c>
      <c r="AT216" s="90" t="s">
        <v>3294</v>
      </c>
      <c r="AU216" s="90" t="s">
        <v>1456</v>
      </c>
    </row>
    <row r="217" spans="38:47" x14ac:dyDescent="0.25">
      <c r="AL217" s="90">
        <f t="shared" si="6"/>
        <v>212</v>
      </c>
      <c r="AM217" s="90" t="s">
        <v>779</v>
      </c>
      <c r="AN217" s="90" t="s">
        <v>2884</v>
      </c>
      <c r="AO217" s="90" t="s">
        <v>1492</v>
      </c>
      <c r="AP217" s="90" t="s">
        <v>2205</v>
      </c>
      <c r="AQ217" s="90" t="s">
        <v>3877</v>
      </c>
      <c r="AS217" s="90" t="s">
        <v>647</v>
      </c>
      <c r="AT217" s="90" t="s">
        <v>3295</v>
      </c>
      <c r="AU217" s="90" t="s">
        <v>1485</v>
      </c>
    </row>
    <row r="218" spans="38:47" x14ac:dyDescent="0.25">
      <c r="AL218" s="90">
        <f t="shared" si="6"/>
        <v>213</v>
      </c>
      <c r="AM218" s="90" t="s">
        <v>1481</v>
      </c>
      <c r="AN218" s="90" t="s">
        <v>2370</v>
      </c>
      <c r="AO218" s="90" t="s">
        <v>1480</v>
      </c>
      <c r="AP218" s="90" t="s">
        <v>2201</v>
      </c>
      <c r="AQ218" s="90" t="s">
        <v>3877</v>
      </c>
      <c r="AS218" s="90" t="s">
        <v>779</v>
      </c>
      <c r="AT218" s="90" t="s">
        <v>3296</v>
      </c>
      <c r="AU218" s="90" t="s">
        <v>1492</v>
      </c>
    </row>
    <row r="219" spans="38:47" x14ac:dyDescent="0.25">
      <c r="AL219" s="90">
        <f t="shared" si="6"/>
        <v>214</v>
      </c>
      <c r="AM219" s="90" t="s">
        <v>970</v>
      </c>
      <c r="AN219" s="90" t="s">
        <v>2787</v>
      </c>
      <c r="AO219" s="90" t="s">
        <v>781</v>
      </c>
      <c r="AP219" s="90" t="s">
        <v>2203</v>
      </c>
      <c r="AQ219" s="90" t="s">
        <v>3877</v>
      </c>
      <c r="AS219" s="90" t="s">
        <v>1481</v>
      </c>
      <c r="AT219" s="90" t="s">
        <v>3297</v>
      </c>
      <c r="AU219" s="90" t="s">
        <v>1480</v>
      </c>
    </row>
    <row r="220" spans="38:47" x14ac:dyDescent="0.25">
      <c r="AL220" s="90">
        <f t="shared" si="6"/>
        <v>215</v>
      </c>
      <c r="AM220" s="90" t="s">
        <v>85</v>
      </c>
      <c r="AN220" s="90" t="s">
        <v>2487</v>
      </c>
      <c r="AO220" s="90" t="s">
        <v>1320</v>
      </c>
      <c r="AP220" s="90" t="s">
        <v>2201</v>
      </c>
      <c r="AQ220" s="91" t="s">
        <v>3878</v>
      </c>
      <c r="AS220" s="90" t="s">
        <v>970</v>
      </c>
      <c r="AT220" s="90" t="s">
        <v>3063</v>
      </c>
      <c r="AU220" s="90" t="s">
        <v>781</v>
      </c>
    </row>
    <row r="221" spans="38:47" x14ac:dyDescent="0.25">
      <c r="AL221" s="90">
        <f t="shared" si="6"/>
        <v>216</v>
      </c>
      <c r="AM221" s="90" t="s">
        <v>1027</v>
      </c>
      <c r="AN221" s="90" t="s">
        <v>2629</v>
      </c>
      <c r="AO221" s="90" t="s">
        <v>1626</v>
      </c>
      <c r="AP221" s="90" t="s">
        <v>2201</v>
      </c>
      <c r="AQ221" s="91" t="s">
        <v>3878</v>
      </c>
      <c r="AS221" s="90" t="s">
        <v>85</v>
      </c>
      <c r="AT221" s="90" t="s">
        <v>3298</v>
      </c>
      <c r="AU221" s="90" t="s">
        <v>1320</v>
      </c>
    </row>
    <row r="222" spans="38:47" x14ac:dyDescent="0.25">
      <c r="AL222" s="90">
        <f t="shared" si="6"/>
        <v>217</v>
      </c>
      <c r="AM222" s="90" t="s">
        <v>1388</v>
      </c>
      <c r="AN222" s="90" t="s">
        <v>2871</v>
      </c>
      <c r="AO222" s="90" t="s">
        <v>1381</v>
      </c>
      <c r="AP222" s="90" t="s">
        <v>2205</v>
      </c>
      <c r="AQ222" s="90" t="s">
        <v>3876</v>
      </c>
      <c r="AS222" s="90" t="s">
        <v>1027</v>
      </c>
      <c r="AT222" s="90" t="s">
        <v>3064</v>
      </c>
      <c r="AU222" s="90" t="s">
        <v>1626</v>
      </c>
    </row>
    <row r="223" spans="38:47" x14ac:dyDescent="0.25">
      <c r="AL223" s="90">
        <f t="shared" si="6"/>
        <v>218</v>
      </c>
      <c r="AM223" s="90" t="s">
        <v>512</v>
      </c>
      <c r="AN223" s="90" t="s">
        <v>2879</v>
      </c>
      <c r="AO223" s="90" t="s">
        <v>1450</v>
      </c>
      <c r="AP223" s="90" t="s">
        <v>2205</v>
      </c>
      <c r="AQ223" s="91" t="s">
        <v>3878</v>
      </c>
      <c r="AS223" s="90" t="s">
        <v>1388</v>
      </c>
      <c r="AT223" s="90" t="s">
        <v>3299</v>
      </c>
      <c r="AU223" s="90" t="s">
        <v>1381</v>
      </c>
    </row>
    <row r="224" spans="38:47" x14ac:dyDescent="0.25">
      <c r="AL224" s="90">
        <f t="shared" si="6"/>
        <v>219</v>
      </c>
      <c r="AM224" s="90" t="s">
        <v>1331</v>
      </c>
      <c r="AN224" s="90" t="s">
        <v>2462</v>
      </c>
      <c r="AO224" s="90" t="s">
        <v>1320</v>
      </c>
      <c r="AP224" s="90" t="s">
        <v>2201</v>
      </c>
      <c r="AQ224" s="91" t="s">
        <v>3878</v>
      </c>
      <c r="AS224" s="90" t="s">
        <v>512</v>
      </c>
      <c r="AT224" s="90" t="s">
        <v>2958</v>
      </c>
      <c r="AU224" s="90" t="s">
        <v>1450</v>
      </c>
    </row>
    <row r="225" spans="38:47" x14ac:dyDescent="0.25">
      <c r="AL225" s="90">
        <f t="shared" si="6"/>
        <v>220</v>
      </c>
      <c r="AM225" s="90" t="s">
        <v>1469</v>
      </c>
      <c r="AN225" s="90" t="s">
        <v>2854</v>
      </c>
      <c r="AO225" s="90" t="s">
        <v>1456</v>
      </c>
      <c r="AP225" s="90" t="s">
        <v>2204</v>
      </c>
      <c r="AQ225" s="90" t="s">
        <v>3877</v>
      </c>
      <c r="AS225" s="90" t="s">
        <v>1331</v>
      </c>
      <c r="AT225" s="90" t="s">
        <v>3300</v>
      </c>
      <c r="AU225" s="90" t="s">
        <v>1320</v>
      </c>
    </row>
    <row r="226" spans="38:47" x14ac:dyDescent="0.25">
      <c r="AL226" s="90">
        <f t="shared" si="6"/>
        <v>221</v>
      </c>
      <c r="AM226" s="90" t="s">
        <v>780</v>
      </c>
      <c r="AN226" s="90" t="s">
        <v>2448</v>
      </c>
      <c r="AO226" s="90" t="s">
        <v>1492</v>
      </c>
      <c r="AP226" s="90" t="s">
        <v>2203</v>
      </c>
      <c r="AQ226" s="90" t="s">
        <v>3877</v>
      </c>
      <c r="AS226" s="90" t="s">
        <v>1469</v>
      </c>
      <c r="AT226" s="90" t="s">
        <v>3065</v>
      </c>
      <c r="AU226" s="90" t="s">
        <v>1456</v>
      </c>
    </row>
    <row r="227" spans="38:47" x14ac:dyDescent="0.25">
      <c r="AL227" s="90">
        <f t="shared" si="6"/>
        <v>222</v>
      </c>
      <c r="AM227" s="90" t="s">
        <v>1614</v>
      </c>
      <c r="AN227" s="90" t="s">
        <v>2896</v>
      </c>
      <c r="AO227" s="90" t="s">
        <v>1604</v>
      </c>
      <c r="AP227" s="90" t="s">
        <v>2201</v>
      </c>
      <c r="AQ227" s="91" t="s">
        <v>3878</v>
      </c>
      <c r="AS227" s="90" t="s">
        <v>780</v>
      </c>
      <c r="AT227" s="90" t="s">
        <v>3066</v>
      </c>
      <c r="AU227" s="90" t="s">
        <v>1492</v>
      </c>
    </row>
    <row r="228" spans="38:47" x14ac:dyDescent="0.25">
      <c r="AL228" s="90">
        <f t="shared" si="6"/>
        <v>223</v>
      </c>
      <c r="AM228" s="90" t="s">
        <v>1646</v>
      </c>
      <c r="AN228" s="90" t="s">
        <v>2742</v>
      </c>
      <c r="AO228" s="90" t="s">
        <v>1638</v>
      </c>
      <c r="AP228" s="90" t="s">
        <v>2204</v>
      </c>
      <c r="AQ228" s="91" t="s">
        <v>3878</v>
      </c>
      <c r="AS228" s="90" t="s">
        <v>1614</v>
      </c>
      <c r="AT228" s="90" t="s">
        <v>3301</v>
      </c>
      <c r="AU228" s="90" t="s">
        <v>1604</v>
      </c>
    </row>
    <row r="229" spans="38:47" x14ac:dyDescent="0.25">
      <c r="AL229" s="90">
        <f t="shared" si="6"/>
        <v>224</v>
      </c>
      <c r="AM229" s="90" t="s">
        <v>1482</v>
      </c>
      <c r="AN229" s="90" t="s">
        <v>2703</v>
      </c>
      <c r="AO229" s="90" t="s">
        <v>1480</v>
      </c>
      <c r="AP229" s="90" t="s">
        <v>2206</v>
      </c>
      <c r="AQ229" s="90" t="s">
        <v>3877</v>
      </c>
      <c r="AS229" s="90" t="s">
        <v>1646</v>
      </c>
      <c r="AT229" s="90" t="s">
        <v>3067</v>
      </c>
      <c r="AU229" s="90" t="s">
        <v>1638</v>
      </c>
    </row>
    <row r="230" spans="38:47" x14ac:dyDescent="0.25">
      <c r="AL230" s="90">
        <f t="shared" si="6"/>
        <v>225</v>
      </c>
      <c r="AM230" s="90" t="s">
        <v>326</v>
      </c>
      <c r="AN230" s="90" t="s">
        <v>2392</v>
      </c>
      <c r="AO230" s="90" t="s">
        <v>1412</v>
      </c>
      <c r="AP230" s="90" t="s">
        <v>2204</v>
      </c>
      <c r="AQ230" s="90" t="s">
        <v>3876</v>
      </c>
      <c r="AS230" s="90" t="s">
        <v>1482</v>
      </c>
      <c r="AT230" s="90" t="s">
        <v>3302</v>
      </c>
      <c r="AU230" s="90" t="s">
        <v>1480</v>
      </c>
    </row>
    <row r="231" spans="38:47" x14ac:dyDescent="0.25">
      <c r="AL231" s="90">
        <f t="shared" si="6"/>
        <v>226</v>
      </c>
      <c r="AM231" s="90" t="s">
        <v>597</v>
      </c>
      <c r="AN231" s="90" t="s">
        <v>2748</v>
      </c>
      <c r="AO231" s="90" t="s">
        <v>1480</v>
      </c>
      <c r="AP231" s="90" t="s">
        <v>2204</v>
      </c>
      <c r="AQ231" s="90" t="s">
        <v>3877</v>
      </c>
      <c r="AS231" s="90" t="s">
        <v>326</v>
      </c>
      <c r="AT231" s="90" t="s">
        <v>3068</v>
      </c>
      <c r="AU231" s="90" t="s">
        <v>1412</v>
      </c>
    </row>
    <row r="232" spans="38:47" x14ac:dyDescent="0.25">
      <c r="AL232" s="90">
        <f t="shared" si="6"/>
        <v>227</v>
      </c>
      <c r="AM232" s="90" t="s">
        <v>782</v>
      </c>
      <c r="AN232" s="90" t="s">
        <v>2778</v>
      </c>
      <c r="AO232" s="90" t="s">
        <v>1492</v>
      </c>
      <c r="AP232" s="90" t="s">
        <v>2203</v>
      </c>
      <c r="AQ232" s="90" t="s">
        <v>3877</v>
      </c>
      <c r="AS232" s="90" t="s">
        <v>597</v>
      </c>
      <c r="AT232" s="90" t="s">
        <v>3068</v>
      </c>
      <c r="AU232" s="90" t="s">
        <v>1480</v>
      </c>
    </row>
    <row r="233" spans="38:47" x14ac:dyDescent="0.25">
      <c r="AL233" s="90">
        <f t="shared" si="6"/>
        <v>228</v>
      </c>
      <c r="AM233" s="90" t="s">
        <v>1067</v>
      </c>
      <c r="AN233" s="90" t="s">
        <v>2579</v>
      </c>
      <c r="AO233" s="90" t="s">
        <v>1638</v>
      </c>
      <c r="AP233" s="90" t="s">
        <v>2204</v>
      </c>
      <c r="AQ233" s="91" t="s">
        <v>3878</v>
      </c>
      <c r="AS233" s="90" t="s">
        <v>782</v>
      </c>
      <c r="AT233" s="90" t="s">
        <v>3069</v>
      </c>
      <c r="AU233" s="90" t="s">
        <v>1492</v>
      </c>
    </row>
    <row r="234" spans="38:47" x14ac:dyDescent="0.25">
      <c r="AL234" s="90">
        <f t="shared" si="6"/>
        <v>229</v>
      </c>
      <c r="AM234" s="90" t="s">
        <v>1502</v>
      </c>
      <c r="AN234" s="90" t="s">
        <v>2632</v>
      </c>
      <c r="AO234" s="90" t="s">
        <v>1492</v>
      </c>
      <c r="AP234" s="90" t="s">
        <v>2201</v>
      </c>
      <c r="AQ234" s="90" t="s">
        <v>3877</v>
      </c>
      <c r="AS234" s="90" t="s">
        <v>1067</v>
      </c>
      <c r="AT234" s="90" t="s">
        <v>3070</v>
      </c>
      <c r="AU234" s="90" t="s">
        <v>1638</v>
      </c>
    </row>
    <row r="235" spans="38:47" x14ac:dyDescent="0.25">
      <c r="AL235" s="90">
        <f t="shared" si="6"/>
        <v>230</v>
      </c>
      <c r="AM235" s="90" t="s">
        <v>1427</v>
      </c>
      <c r="AN235" s="90" t="s">
        <v>2679</v>
      </c>
      <c r="AO235" s="90" t="s">
        <v>1422</v>
      </c>
      <c r="AP235" s="90" t="s">
        <v>2205</v>
      </c>
      <c r="AQ235" s="91" t="s">
        <v>3878</v>
      </c>
      <c r="AS235" s="90" t="s">
        <v>1502</v>
      </c>
      <c r="AT235" s="90" t="s">
        <v>3303</v>
      </c>
      <c r="AU235" s="90" t="s">
        <v>1492</v>
      </c>
    </row>
    <row r="236" spans="38:47" x14ac:dyDescent="0.25">
      <c r="AL236" s="90">
        <f t="shared" si="6"/>
        <v>231</v>
      </c>
      <c r="AM236" s="90" t="s">
        <v>1554</v>
      </c>
      <c r="AN236" s="90" t="s">
        <v>2544</v>
      </c>
      <c r="AO236" s="90" t="s">
        <v>1547</v>
      </c>
      <c r="AP236" s="90" t="s">
        <v>2201</v>
      </c>
      <c r="AQ236" s="90" t="s">
        <v>3876</v>
      </c>
      <c r="AS236" s="90" t="s">
        <v>1427</v>
      </c>
      <c r="AT236" s="90" t="s">
        <v>3071</v>
      </c>
      <c r="AU236" s="90" t="s">
        <v>1422</v>
      </c>
    </row>
    <row r="237" spans="38:47" x14ac:dyDescent="0.25">
      <c r="AL237" s="90">
        <f t="shared" si="6"/>
        <v>232</v>
      </c>
      <c r="AM237" s="90" t="s">
        <v>888</v>
      </c>
      <c r="AN237" s="90" t="s">
        <v>2781</v>
      </c>
      <c r="AO237" s="90" t="s">
        <v>1547</v>
      </c>
      <c r="AP237" s="90" t="s">
        <v>2204</v>
      </c>
      <c r="AQ237" s="90" t="s">
        <v>3876</v>
      </c>
      <c r="AS237" s="90" t="s">
        <v>1554</v>
      </c>
      <c r="AT237" s="90" t="s">
        <v>3304</v>
      </c>
      <c r="AU237" s="90" t="s">
        <v>1547</v>
      </c>
    </row>
    <row r="238" spans="38:47" x14ac:dyDescent="0.25">
      <c r="AL238" s="90">
        <f t="shared" si="6"/>
        <v>233</v>
      </c>
      <c r="AM238" s="90" t="s">
        <v>649</v>
      </c>
      <c r="AN238" s="90" t="s">
        <v>2840</v>
      </c>
      <c r="AO238" s="90" t="s">
        <v>1485</v>
      </c>
      <c r="AP238" s="90" t="s">
        <v>2205</v>
      </c>
      <c r="AQ238" s="90" t="s">
        <v>3877</v>
      </c>
      <c r="AS238" s="90" t="s">
        <v>888</v>
      </c>
      <c r="AT238" s="90" t="s">
        <v>3072</v>
      </c>
      <c r="AU238" s="90" t="s">
        <v>1547</v>
      </c>
    </row>
    <row r="239" spans="38:47" x14ac:dyDescent="0.25">
      <c r="AL239" s="90">
        <f t="shared" si="6"/>
        <v>234</v>
      </c>
      <c r="AM239" s="90" t="s">
        <v>862</v>
      </c>
      <c r="AN239" s="90" t="s">
        <v>2834</v>
      </c>
      <c r="AO239" s="90" t="s">
        <v>1521</v>
      </c>
      <c r="AP239" s="90" t="s">
        <v>2204</v>
      </c>
      <c r="AQ239" s="91" t="s">
        <v>3878</v>
      </c>
      <c r="AS239" s="90" t="s">
        <v>649</v>
      </c>
      <c r="AT239" s="90" t="s">
        <v>3305</v>
      </c>
      <c r="AU239" s="90" t="s">
        <v>1485</v>
      </c>
    </row>
    <row r="240" spans="38:47" x14ac:dyDescent="0.25">
      <c r="AL240" s="90">
        <f t="shared" si="6"/>
        <v>235</v>
      </c>
      <c r="AM240" s="90" t="s">
        <v>544</v>
      </c>
      <c r="AN240" s="90" t="s">
        <v>2880</v>
      </c>
      <c r="AO240" s="90" t="s">
        <v>1450</v>
      </c>
      <c r="AP240" s="90" t="s">
        <v>2202</v>
      </c>
      <c r="AQ240" s="91" t="s">
        <v>3878</v>
      </c>
      <c r="AS240" s="90" t="s">
        <v>862</v>
      </c>
      <c r="AT240" s="90" t="s">
        <v>3073</v>
      </c>
      <c r="AU240" s="90" t="s">
        <v>1521</v>
      </c>
    </row>
    <row r="241" spans="38:47" x14ac:dyDescent="0.25">
      <c r="AL241" s="90">
        <f t="shared" si="6"/>
        <v>236</v>
      </c>
      <c r="AM241" s="90" t="s">
        <v>784</v>
      </c>
      <c r="AN241" s="90" t="s">
        <v>2789</v>
      </c>
      <c r="AO241" s="90" t="s">
        <v>1492</v>
      </c>
      <c r="AP241" s="90" t="s">
        <v>2201</v>
      </c>
      <c r="AQ241" s="90" t="s">
        <v>3877</v>
      </c>
      <c r="AS241" s="90" t="s">
        <v>544</v>
      </c>
      <c r="AT241" s="90" t="s">
        <v>545</v>
      </c>
      <c r="AU241" s="90" t="s">
        <v>1450</v>
      </c>
    </row>
    <row r="242" spans="38:47" x14ac:dyDescent="0.25">
      <c r="AL242" s="90">
        <f t="shared" si="6"/>
        <v>237</v>
      </c>
      <c r="AM242" s="90" t="s">
        <v>1453</v>
      </c>
      <c r="AN242" s="90" t="s">
        <v>2686</v>
      </c>
      <c r="AO242" s="90" t="s">
        <v>1450</v>
      </c>
      <c r="AP242" s="90" t="s">
        <v>2205</v>
      </c>
      <c r="AQ242" s="91" t="s">
        <v>3878</v>
      </c>
      <c r="AS242" s="90" t="s">
        <v>784</v>
      </c>
      <c r="AT242" s="90" t="s">
        <v>3306</v>
      </c>
      <c r="AU242" s="90" t="s">
        <v>1492</v>
      </c>
    </row>
    <row r="243" spans="38:47" x14ac:dyDescent="0.25">
      <c r="AL243" s="90">
        <f t="shared" si="6"/>
        <v>238</v>
      </c>
      <c r="AM243" s="90" t="s">
        <v>1629</v>
      </c>
      <c r="AN243" s="90" t="s">
        <v>2432</v>
      </c>
      <c r="AO243" s="90" t="s">
        <v>1626</v>
      </c>
      <c r="AP243" s="90" t="s">
        <v>2201</v>
      </c>
      <c r="AQ243" s="91" t="s">
        <v>3878</v>
      </c>
      <c r="AS243" s="90" t="s">
        <v>1453</v>
      </c>
      <c r="AT243" s="90" t="s">
        <v>2941</v>
      </c>
      <c r="AU243" s="90" t="s">
        <v>1450</v>
      </c>
    </row>
    <row r="244" spans="38:47" x14ac:dyDescent="0.25">
      <c r="AL244" s="90">
        <f t="shared" si="6"/>
        <v>239</v>
      </c>
      <c r="AM244" s="90" t="s">
        <v>789</v>
      </c>
      <c r="AN244" s="90" t="s">
        <v>2380</v>
      </c>
      <c r="AO244" s="90" t="s">
        <v>1492</v>
      </c>
      <c r="AP244" s="90" t="s">
        <v>2205</v>
      </c>
      <c r="AQ244" s="90" t="s">
        <v>3877</v>
      </c>
      <c r="AS244" s="90" t="s">
        <v>1629</v>
      </c>
      <c r="AT244" s="90" t="s">
        <v>3307</v>
      </c>
      <c r="AU244" s="90" t="s">
        <v>1626</v>
      </c>
    </row>
    <row r="245" spans="38:47" x14ac:dyDescent="0.25">
      <c r="AL245" s="90">
        <f t="shared" si="6"/>
        <v>240</v>
      </c>
      <c r="AM245" s="90" t="s">
        <v>1470</v>
      </c>
      <c r="AN245" s="90" t="s">
        <v>2608</v>
      </c>
      <c r="AO245" s="90" t="s">
        <v>1456</v>
      </c>
      <c r="AP245" s="90" t="s">
        <v>2204</v>
      </c>
      <c r="AQ245" s="90" t="s">
        <v>3877</v>
      </c>
      <c r="AS245" s="90" t="s">
        <v>789</v>
      </c>
      <c r="AT245" s="90" t="s">
        <v>3308</v>
      </c>
      <c r="AU245" s="90" t="s">
        <v>1492</v>
      </c>
    </row>
    <row r="246" spans="38:47" x14ac:dyDescent="0.25">
      <c r="AL246" s="90">
        <f t="shared" si="6"/>
        <v>241</v>
      </c>
      <c r="AM246" s="90" t="s">
        <v>1528</v>
      </c>
      <c r="AN246" s="90" t="s">
        <v>2526</v>
      </c>
      <c r="AO246" s="90" t="s">
        <v>1521</v>
      </c>
      <c r="AP246" s="90" t="s">
        <v>2201</v>
      </c>
      <c r="AQ246" s="91" t="s">
        <v>3878</v>
      </c>
      <c r="AS246" s="90" t="s">
        <v>1470</v>
      </c>
      <c r="AT246" s="90" t="s">
        <v>3074</v>
      </c>
      <c r="AU246" s="90" t="s">
        <v>1456</v>
      </c>
    </row>
    <row r="247" spans="38:47" x14ac:dyDescent="0.25">
      <c r="AL247" s="90">
        <f t="shared" si="6"/>
        <v>242</v>
      </c>
      <c r="AM247" s="90" t="s">
        <v>1647</v>
      </c>
      <c r="AN247" s="90" t="s">
        <v>2353</v>
      </c>
      <c r="AO247" s="90" t="s">
        <v>1638</v>
      </c>
      <c r="AP247" s="90" t="s">
        <v>2204</v>
      </c>
      <c r="AQ247" s="91" t="s">
        <v>3878</v>
      </c>
      <c r="AS247" s="90" t="s">
        <v>1528</v>
      </c>
      <c r="AT247" s="90" t="s">
        <v>3309</v>
      </c>
      <c r="AU247" s="90" t="s">
        <v>1521</v>
      </c>
    </row>
    <row r="248" spans="38:47" x14ac:dyDescent="0.25">
      <c r="AL248" s="90">
        <f t="shared" si="6"/>
        <v>243</v>
      </c>
      <c r="AM248" s="90" t="s">
        <v>889</v>
      </c>
      <c r="AN248" s="90" t="s">
        <v>2385</v>
      </c>
      <c r="AO248" s="90" t="s">
        <v>1547</v>
      </c>
      <c r="AP248" s="90" t="s">
        <v>2204</v>
      </c>
      <c r="AQ248" s="90" t="s">
        <v>3876</v>
      </c>
      <c r="AS248" s="90" t="s">
        <v>1647</v>
      </c>
      <c r="AT248" s="90" t="s">
        <v>3075</v>
      </c>
      <c r="AU248" s="90" t="s">
        <v>1638</v>
      </c>
    </row>
    <row r="249" spans="38:47" x14ac:dyDescent="0.25">
      <c r="AL249" s="90">
        <f t="shared" si="6"/>
        <v>244</v>
      </c>
      <c r="AM249" s="90" t="s">
        <v>1615</v>
      </c>
      <c r="AN249" s="90" t="s">
        <v>2375</v>
      </c>
      <c r="AO249" s="90" t="s">
        <v>1604</v>
      </c>
      <c r="AP249" s="90" t="s">
        <v>2204</v>
      </c>
      <c r="AQ249" s="91" t="s">
        <v>3878</v>
      </c>
      <c r="AS249" s="90" t="s">
        <v>889</v>
      </c>
      <c r="AT249" s="90" t="s">
        <v>3076</v>
      </c>
      <c r="AU249" s="90" t="s">
        <v>1547</v>
      </c>
    </row>
    <row r="250" spans="38:47" x14ac:dyDescent="0.25">
      <c r="AL250" s="90">
        <f t="shared" si="6"/>
        <v>245</v>
      </c>
      <c r="AM250" s="90" t="s">
        <v>1514</v>
      </c>
      <c r="AN250" s="90" t="s">
        <v>2767</v>
      </c>
      <c r="AO250" s="90" t="s">
        <v>1492</v>
      </c>
      <c r="AP250" s="90" t="s">
        <v>2201</v>
      </c>
      <c r="AQ250" s="90" t="s">
        <v>3877</v>
      </c>
      <c r="AS250" s="90" t="s">
        <v>1615</v>
      </c>
      <c r="AT250" s="90" t="s">
        <v>3077</v>
      </c>
      <c r="AU250" s="90" t="s">
        <v>1604</v>
      </c>
    </row>
    <row r="251" spans="38:47" x14ac:dyDescent="0.25">
      <c r="AL251" s="90">
        <f t="shared" si="6"/>
        <v>246</v>
      </c>
      <c r="AM251" s="90" t="s">
        <v>1555</v>
      </c>
      <c r="AN251" s="90" t="s">
        <v>2636</v>
      </c>
      <c r="AO251" s="90" t="s">
        <v>1547</v>
      </c>
      <c r="AP251" s="90" t="s">
        <v>2206</v>
      </c>
      <c r="AQ251" s="90" t="s">
        <v>3876</v>
      </c>
      <c r="AS251" s="90" t="s">
        <v>1514</v>
      </c>
      <c r="AT251" s="90" t="s">
        <v>3310</v>
      </c>
      <c r="AU251" s="90" t="s">
        <v>1492</v>
      </c>
    </row>
    <row r="252" spans="38:47" x14ac:dyDescent="0.25">
      <c r="AL252" s="90">
        <f t="shared" si="6"/>
        <v>247</v>
      </c>
      <c r="AM252" s="90" t="s">
        <v>893</v>
      </c>
      <c r="AN252" s="90" t="s">
        <v>2892</v>
      </c>
      <c r="AO252" s="90" t="s">
        <v>1547</v>
      </c>
      <c r="AP252" s="90" t="s">
        <v>2202</v>
      </c>
      <c r="AQ252" s="90" t="s">
        <v>3876</v>
      </c>
      <c r="AS252" s="90" t="s">
        <v>1555</v>
      </c>
      <c r="AT252" s="90" t="s">
        <v>3311</v>
      </c>
      <c r="AU252" s="90" t="s">
        <v>1547</v>
      </c>
    </row>
    <row r="253" spans="38:47" x14ac:dyDescent="0.25">
      <c r="AL253" s="90">
        <f t="shared" si="6"/>
        <v>248</v>
      </c>
      <c r="AM253" s="90" t="s">
        <v>580</v>
      </c>
      <c r="AN253" s="90" t="s">
        <v>2539</v>
      </c>
      <c r="AO253" s="90" t="s">
        <v>1456</v>
      </c>
      <c r="AP253" s="90" t="s">
        <v>2206</v>
      </c>
      <c r="AQ253" s="90" t="s">
        <v>3877</v>
      </c>
      <c r="AS253" s="90" t="s">
        <v>893</v>
      </c>
      <c r="AT253" s="90" t="s">
        <v>3078</v>
      </c>
      <c r="AU253" s="90" t="s">
        <v>1547</v>
      </c>
    </row>
    <row r="254" spans="38:47" x14ac:dyDescent="0.25">
      <c r="AL254" s="90">
        <f t="shared" si="6"/>
        <v>249</v>
      </c>
      <c r="AM254" s="90" t="s">
        <v>1389</v>
      </c>
      <c r="AN254" s="90" t="s">
        <v>2791</v>
      </c>
      <c r="AO254" s="90" t="s">
        <v>1381</v>
      </c>
      <c r="AP254" s="90" t="s">
        <v>2201</v>
      </c>
      <c r="AQ254" s="90" t="s">
        <v>3876</v>
      </c>
      <c r="AS254" s="90" t="s">
        <v>580</v>
      </c>
      <c r="AT254" s="90" t="s">
        <v>2961</v>
      </c>
      <c r="AU254" s="90" t="s">
        <v>1456</v>
      </c>
    </row>
    <row r="255" spans="38:47" x14ac:dyDescent="0.25">
      <c r="AL255" s="90">
        <f t="shared" si="6"/>
        <v>250</v>
      </c>
      <c r="AM255" s="90" t="s">
        <v>1556</v>
      </c>
      <c r="AN255" s="90" t="s">
        <v>2367</v>
      </c>
      <c r="AO255" s="90" t="s">
        <v>1547</v>
      </c>
      <c r="AP255" s="90" t="s">
        <v>2201</v>
      </c>
      <c r="AQ255" s="90" t="s">
        <v>3876</v>
      </c>
      <c r="AS255" s="90" t="s">
        <v>1389</v>
      </c>
      <c r="AT255" s="90" t="s">
        <v>3312</v>
      </c>
      <c r="AU255" s="90" t="s">
        <v>1381</v>
      </c>
    </row>
    <row r="256" spans="38:47" x14ac:dyDescent="0.25">
      <c r="AL256" s="90">
        <f t="shared" si="6"/>
        <v>251</v>
      </c>
      <c r="AM256" s="90" t="s">
        <v>1390</v>
      </c>
      <c r="AN256" s="90" t="s">
        <v>2792</v>
      </c>
      <c r="AO256" s="90" t="s">
        <v>1381</v>
      </c>
      <c r="AP256" s="90" t="s">
        <v>2201</v>
      </c>
      <c r="AQ256" s="90" t="s">
        <v>3876</v>
      </c>
      <c r="AS256" s="90" t="s">
        <v>1556</v>
      </c>
      <c r="AT256" s="90" t="s">
        <v>3313</v>
      </c>
      <c r="AU256" s="90" t="s">
        <v>1547</v>
      </c>
    </row>
    <row r="257" spans="38:47" x14ac:dyDescent="0.25">
      <c r="AL257" s="90">
        <f t="shared" si="6"/>
        <v>252</v>
      </c>
      <c r="AM257" s="90" t="s">
        <v>1417</v>
      </c>
      <c r="AN257" s="90" t="s">
        <v>2357</v>
      </c>
      <c r="AO257" s="90" t="s">
        <v>1412</v>
      </c>
      <c r="AP257" s="90" t="s">
        <v>2204</v>
      </c>
      <c r="AQ257" s="90" t="s">
        <v>3876</v>
      </c>
      <c r="AS257" s="90" t="s">
        <v>1390</v>
      </c>
      <c r="AT257" s="90" t="s">
        <v>3314</v>
      </c>
      <c r="AU257" s="90" t="s">
        <v>1381</v>
      </c>
    </row>
    <row r="258" spans="38:47" x14ac:dyDescent="0.25">
      <c r="AL258" s="90">
        <f t="shared" si="6"/>
        <v>253</v>
      </c>
      <c r="AM258" s="90" t="s">
        <v>599</v>
      </c>
      <c r="AN258" s="90" t="s">
        <v>2577</v>
      </c>
      <c r="AO258" s="90" t="s">
        <v>1480</v>
      </c>
      <c r="AP258" s="90" t="s">
        <v>2205</v>
      </c>
      <c r="AQ258" s="90" t="s">
        <v>3877</v>
      </c>
      <c r="AS258" s="90" t="s">
        <v>1417</v>
      </c>
      <c r="AT258" s="90" t="s">
        <v>3079</v>
      </c>
      <c r="AU258" s="90" t="s">
        <v>1412</v>
      </c>
    </row>
    <row r="259" spans="38:47" x14ac:dyDescent="0.25">
      <c r="AL259" s="90">
        <f t="shared" si="6"/>
        <v>254</v>
      </c>
      <c r="AM259" s="90" t="s">
        <v>1471</v>
      </c>
      <c r="AN259" s="90" t="s">
        <v>2768</v>
      </c>
      <c r="AO259" s="90" t="s">
        <v>1456</v>
      </c>
      <c r="AP259" s="90" t="s">
        <v>2206</v>
      </c>
      <c r="AQ259" s="90" t="s">
        <v>3877</v>
      </c>
      <c r="AS259" s="90" t="s">
        <v>599</v>
      </c>
      <c r="AT259" s="90" t="s">
        <v>3079</v>
      </c>
      <c r="AU259" s="90" t="s">
        <v>1480</v>
      </c>
    </row>
    <row r="260" spans="38:47" x14ac:dyDescent="0.25">
      <c r="AL260" s="90">
        <f t="shared" si="6"/>
        <v>255</v>
      </c>
      <c r="AM260" s="90" t="s">
        <v>1472</v>
      </c>
      <c r="AN260" s="90" t="s">
        <v>2684</v>
      </c>
      <c r="AO260" s="90" t="s">
        <v>1456</v>
      </c>
      <c r="AP260" s="90" t="s">
        <v>2204</v>
      </c>
      <c r="AQ260" s="90" t="s">
        <v>3877</v>
      </c>
      <c r="AS260" s="90" t="s">
        <v>1471</v>
      </c>
      <c r="AT260" s="90" t="s">
        <v>3315</v>
      </c>
      <c r="AU260" s="90" t="s">
        <v>1456</v>
      </c>
    </row>
    <row r="261" spans="38:47" x14ac:dyDescent="0.25">
      <c r="AL261" s="90">
        <f t="shared" si="6"/>
        <v>256</v>
      </c>
      <c r="AM261" s="90" t="s">
        <v>86</v>
      </c>
      <c r="AN261" s="90" t="s">
        <v>2633</v>
      </c>
      <c r="AO261" s="90" t="s">
        <v>1320</v>
      </c>
      <c r="AP261" s="90" t="s">
        <v>2201</v>
      </c>
      <c r="AQ261" s="91" t="s">
        <v>3878</v>
      </c>
      <c r="AS261" s="90" t="s">
        <v>1472</v>
      </c>
      <c r="AT261" s="90" t="s">
        <v>3080</v>
      </c>
      <c r="AU261" s="90" t="s">
        <v>1456</v>
      </c>
    </row>
    <row r="262" spans="38:47" x14ac:dyDescent="0.25">
      <c r="AL262" s="90">
        <f t="shared" si="6"/>
        <v>257</v>
      </c>
      <c r="AM262" s="90" t="s">
        <v>1648</v>
      </c>
      <c r="AN262" s="90" t="s">
        <v>2374</v>
      </c>
      <c r="AO262" s="90" t="s">
        <v>1638</v>
      </c>
      <c r="AP262" s="90" t="s">
        <v>2204</v>
      </c>
      <c r="AQ262" s="91" t="s">
        <v>3878</v>
      </c>
      <c r="AS262" s="90" t="s">
        <v>86</v>
      </c>
      <c r="AT262" s="90" t="s">
        <v>3316</v>
      </c>
      <c r="AU262" s="90" t="s">
        <v>1320</v>
      </c>
    </row>
    <row r="263" spans="38:47" x14ac:dyDescent="0.25">
      <c r="AL263" s="90">
        <f t="shared" si="6"/>
        <v>258</v>
      </c>
      <c r="AM263" s="90" t="s">
        <v>1529</v>
      </c>
      <c r="AN263" s="90" t="s">
        <v>2361</v>
      </c>
      <c r="AO263" s="90" t="s">
        <v>1521</v>
      </c>
      <c r="AP263" s="90" t="s">
        <v>2203</v>
      </c>
      <c r="AQ263" s="91" t="s">
        <v>3878</v>
      </c>
      <c r="AS263" s="90" t="s">
        <v>1648</v>
      </c>
      <c r="AT263" s="90" t="s">
        <v>3081</v>
      </c>
      <c r="AU263" s="90" t="s">
        <v>1638</v>
      </c>
    </row>
    <row r="264" spans="38:47" x14ac:dyDescent="0.25">
      <c r="AL264" s="90">
        <f t="shared" ref="AL264:AL327" si="7">AL263+1</f>
        <v>259</v>
      </c>
      <c r="AM264" s="90" t="s">
        <v>1031</v>
      </c>
      <c r="AN264" s="90" t="s">
        <v>2339</v>
      </c>
      <c r="AO264" s="90" t="s">
        <v>1626</v>
      </c>
      <c r="AP264" s="90" t="s">
        <v>2205</v>
      </c>
      <c r="AQ264" s="91" t="s">
        <v>3878</v>
      </c>
      <c r="AS264" s="90" t="s">
        <v>1529</v>
      </c>
      <c r="AT264" s="90" t="s">
        <v>3317</v>
      </c>
      <c r="AU264" s="90" t="s">
        <v>1521</v>
      </c>
    </row>
    <row r="265" spans="38:47" x14ac:dyDescent="0.25">
      <c r="AL265" s="90">
        <f t="shared" si="7"/>
        <v>260</v>
      </c>
      <c r="AM265" s="90" t="s">
        <v>276</v>
      </c>
      <c r="AN265" s="90" t="s">
        <v>2372</v>
      </c>
      <c r="AO265" s="90" t="s">
        <v>1381</v>
      </c>
      <c r="AP265" s="90" t="s">
        <v>2205</v>
      </c>
      <c r="AQ265" s="90" t="s">
        <v>3876</v>
      </c>
      <c r="AS265" s="90" t="s">
        <v>1031</v>
      </c>
      <c r="AT265" s="90" t="s">
        <v>2963</v>
      </c>
      <c r="AU265" s="90" t="s">
        <v>1626</v>
      </c>
    </row>
    <row r="266" spans="38:47" x14ac:dyDescent="0.25">
      <c r="AL266" s="90">
        <f t="shared" si="7"/>
        <v>261</v>
      </c>
      <c r="AM266" s="90" t="s">
        <v>1313</v>
      </c>
      <c r="AN266" s="90" t="s">
        <v>2620</v>
      </c>
      <c r="AO266" s="90" t="s">
        <v>1305</v>
      </c>
      <c r="AP266" s="90" t="s">
        <v>2201</v>
      </c>
      <c r="AQ266" s="90" t="s">
        <v>3876</v>
      </c>
      <c r="AS266" s="90" t="s">
        <v>276</v>
      </c>
      <c r="AT266" s="90" t="s">
        <v>3318</v>
      </c>
      <c r="AU266" s="90" t="s">
        <v>1381</v>
      </c>
    </row>
    <row r="267" spans="38:47" x14ac:dyDescent="0.25">
      <c r="AL267" s="90">
        <f t="shared" si="7"/>
        <v>262</v>
      </c>
      <c r="AM267" s="90" t="s">
        <v>895</v>
      </c>
      <c r="AN267" s="90" t="s">
        <v>2387</v>
      </c>
      <c r="AO267" s="90" t="s">
        <v>1547</v>
      </c>
      <c r="AP267" s="90" t="s">
        <v>2204</v>
      </c>
      <c r="AQ267" s="90" t="s">
        <v>3876</v>
      </c>
      <c r="AS267" s="90" t="s">
        <v>1313</v>
      </c>
      <c r="AT267" s="90" t="s">
        <v>2929</v>
      </c>
      <c r="AU267" s="90" t="s">
        <v>1305</v>
      </c>
    </row>
    <row r="268" spans="38:47" x14ac:dyDescent="0.25">
      <c r="AL268" s="90">
        <f t="shared" si="7"/>
        <v>263</v>
      </c>
      <c r="AM268" s="90" t="s">
        <v>1573</v>
      </c>
      <c r="AN268" s="90" t="s">
        <v>2475</v>
      </c>
      <c r="AO268" s="90" t="s">
        <v>1570</v>
      </c>
      <c r="AP268" s="90" t="s">
        <v>2201</v>
      </c>
      <c r="AQ268" s="91" t="s">
        <v>3878</v>
      </c>
      <c r="AS268" s="90" t="s">
        <v>895</v>
      </c>
      <c r="AT268" s="90" t="s">
        <v>3082</v>
      </c>
      <c r="AU268" s="90" t="s">
        <v>1547</v>
      </c>
    </row>
    <row r="269" spans="38:47" x14ac:dyDescent="0.25">
      <c r="AL269" s="90">
        <f t="shared" si="7"/>
        <v>264</v>
      </c>
      <c r="AM269" s="90" t="s">
        <v>1332</v>
      </c>
      <c r="AN269" s="90" t="s">
        <v>2714</v>
      </c>
      <c r="AO269" s="90" t="s">
        <v>1320</v>
      </c>
      <c r="AP269" s="90" t="s">
        <v>2205</v>
      </c>
      <c r="AQ269" s="91" t="s">
        <v>3878</v>
      </c>
      <c r="AS269" s="90" t="s">
        <v>1573</v>
      </c>
      <c r="AT269" s="90" t="s">
        <v>3083</v>
      </c>
      <c r="AU269" s="90" t="s">
        <v>1570</v>
      </c>
    </row>
    <row r="270" spans="38:47" x14ac:dyDescent="0.25">
      <c r="AL270" s="90">
        <f t="shared" si="7"/>
        <v>265</v>
      </c>
      <c r="AM270" s="90" t="s">
        <v>1503</v>
      </c>
      <c r="AN270" s="90" t="s">
        <v>2398</v>
      </c>
      <c r="AO270" s="90" t="s">
        <v>1492</v>
      </c>
      <c r="AP270" s="90" t="s">
        <v>2201</v>
      </c>
      <c r="AQ270" s="90" t="s">
        <v>3877</v>
      </c>
      <c r="AS270" s="90" t="s">
        <v>1332</v>
      </c>
      <c r="AT270" s="90" t="s">
        <v>3319</v>
      </c>
      <c r="AU270" s="90" t="s">
        <v>1320</v>
      </c>
    </row>
    <row r="271" spans="38:47" x14ac:dyDescent="0.25">
      <c r="AL271" s="90">
        <f t="shared" si="7"/>
        <v>266</v>
      </c>
      <c r="AM271" s="90" t="s">
        <v>417</v>
      </c>
      <c r="AN271" s="90" t="s">
        <v>2755</v>
      </c>
      <c r="AO271" s="90" t="s">
        <v>1422</v>
      </c>
      <c r="AP271" s="90" t="s">
        <v>2201</v>
      </c>
      <c r="AQ271" s="91" t="s">
        <v>3878</v>
      </c>
      <c r="AS271" s="90" t="s">
        <v>1503</v>
      </c>
      <c r="AT271" s="90" t="s">
        <v>3320</v>
      </c>
      <c r="AU271" s="90" t="s">
        <v>1492</v>
      </c>
    </row>
    <row r="272" spans="38:47" x14ac:dyDescent="0.25">
      <c r="AL272" s="90">
        <f t="shared" si="7"/>
        <v>267</v>
      </c>
      <c r="AM272" s="90" t="s">
        <v>1504</v>
      </c>
      <c r="AN272" s="90" t="s">
        <v>2732</v>
      </c>
      <c r="AO272" s="90" t="s">
        <v>1492</v>
      </c>
      <c r="AP272" s="90" t="s">
        <v>2201</v>
      </c>
      <c r="AQ272" s="90" t="s">
        <v>3877</v>
      </c>
      <c r="AS272" s="90" t="s">
        <v>417</v>
      </c>
      <c r="AT272" s="90" t="s">
        <v>3084</v>
      </c>
      <c r="AU272" s="90" t="s">
        <v>1422</v>
      </c>
    </row>
    <row r="273" spans="38:47" x14ac:dyDescent="0.25">
      <c r="AL273" s="90">
        <f t="shared" si="7"/>
        <v>268</v>
      </c>
      <c r="AM273" s="90" t="s">
        <v>1333</v>
      </c>
      <c r="AN273" s="90" t="s">
        <v>2451</v>
      </c>
      <c r="AO273" s="90" t="s">
        <v>1320</v>
      </c>
      <c r="AP273" s="90" t="s">
        <v>2205</v>
      </c>
      <c r="AQ273" s="91" t="s">
        <v>3878</v>
      </c>
      <c r="AS273" s="90" t="s">
        <v>1504</v>
      </c>
      <c r="AT273" s="90" t="s">
        <v>2969</v>
      </c>
      <c r="AU273" s="90" t="s">
        <v>1492</v>
      </c>
    </row>
    <row r="274" spans="38:47" x14ac:dyDescent="0.25">
      <c r="AL274" s="90">
        <f t="shared" si="7"/>
        <v>269</v>
      </c>
      <c r="AM274" s="90" t="s">
        <v>1440</v>
      </c>
      <c r="AN274" s="90" t="s">
        <v>2611</v>
      </c>
      <c r="AO274" s="90" t="s">
        <v>1436</v>
      </c>
      <c r="AP274" s="90" t="s">
        <v>2204</v>
      </c>
      <c r="AQ274" s="90" t="s">
        <v>3876</v>
      </c>
      <c r="AS274" s="90" t="s">
        <v>1333</v>
      </c>
      <c r="AT274" s="90" t="s">
        <v>3321</v>
      </c>
      <c r="AU274" s="90" t="s">
        <v>1320</v>
      </c>
    </row>
    <row r="275" spans="38:47" x14ac:dyDescent="0.25">
      <c r="AL275" s="90">
        <f t="shared" si="7"/>
        <v>270</v>
      </c>
      <c r="AM275" s="90" t="s">
        <v>1557</v>
      </c>
      <c r="AN275" s="90" t="s">
        <v>2655</v>
      </c>
      <c r="AO275" s="90" t="s">
        <v>1547</v>
      </c>
      <c r="AP275" s="90" t="s">
        <v>2201</v>
      </c>
      <c r="AQ275" s="90" t="s">
        <v>3876</v>
      </c>
      <c r="AS275" s="90" t="s">
        <v>1440</v>
      </c>
      <c r="AT275" s="90" t="s">
        <v>3085</v>
      </c>
      <c r="AU275" s="90" t="s">
        <v>1436</v>
      </c>
    </row>
    <row r="276" spans="38:47" x14ac:dyDescent="0.25">
      <c r="AL276" s="90">
        <f t="shared" si="7"/>
        <v>271</v>
      </c>
      <c r="AM276" s="90" t="s">
        <v>792</v>
      </c>
      <c r="AN276" s="90" t="s">
        <v>2338</v>
      </c>
      <c r="AO276" s="90" t="s">
        <v>1492</v>
      </c>
      <c r="AP276" s="90" t="s">
        <v>2205</v>
      </c>
      <c r="AQ276" s="90" t="s">
        <v>3877</v>
      </c>
      <c r="AS276" s="90" t="s">
        <v>1557</v>
      </c>
      <c r="AT276" s="90" t="s">
        <v>3086</v>
      </c>
      <c r="AU276" s="90" t="s">
        <v>1547</v>
      </c>
    </row>
    <row r="277" spans="38:47" x14ac:dyDescent="0.25">
      <c r="AL277" s="90">
        <f t="shared" si="7"/>
        <v>272</v>
      </c>
      <c r="AM277" s="90" t="s">
        <v>1538</v>
      </c>
      <c r="AN277" s="90" t="s">
        <v>2439</v>
      </c>
      <c r="AO277" s="90" t="s">
        <v>1521</v>
      </c>
      <c r="AP277" s="90" t="s">
        <v>2201</v>
      </c>
      <c r="AQ277" s="91" t="s">
        <v>3878</v>
      </c>
      <c r="AS277" s="90" t="s">
        <v>792</v>
      </c>
      <c r="AT277" s="90" t="s">
        <v>2970</v>
      </c>
      <c r="AU277" s="90" t="s">
        <v>1492</v>
      </c>
    </row>
    <row r="278" spans="38:47" x14ac:dyDescent="0.25">
      <c r="AL278" s="90">
        <f t="shared" si="7"/>
        <v>273</v>
      </c>
      <c r="AM278" s="90" t="s">
        <v>1314</v>
      </c>
      <c r="AN278" s="90" t="s">
        <v>2660</v>
      </c>
      <c r="AO278" s="90" t="s">
        <v>1305</v>
      </c>
      <c r="AP278" s="90" t="s">
        <v>2201</v>
      </c>
      <c r="AQ278" s="90" t="s">
        <v>3876</v>
      </c>
      <c r="AS278" s="90" t="s">
        <v>1538</v>
      </c>
      <c r="AT278" s="90" t="s">
        <v>3087</v>
      </c>
      <c r="AU278" s="90" t="s">
        <v>1521</v>
      </c>
    </row>
    <row r="279" spans="38:47" x14ac:dyDescent="0.25">
      <c r="AL279" s="90">
        <f t="shared" si="7"/>
        <v>274</v>
      </c>
      <c r="AM279" s="90" t="s">
        <v>1069</v>
      </c>
      <c r="AN279" s="90" t="s">
        <v>2581</v>
      </c>
      <c r="AO279" s="90" t="s">
        <v>1638</v>
      </c>
      <c r="AP279" s="90" t="s">
        <v>2203</v>
      </c>
      <c r="AQ279" s="91" t="s">
        <v>3878</v>
      </c>
      <c r="AS279" s="90" t="s">
        <v>1314</v>
      </c>
      <c r="AT279" s="90" t="s">
        <v>3322</v>
      </c>
      <c r="AU279" s="90" t="s">
        <v>1305</v>
      </c>
    </row>
    <row r="280" spans="38:47" x14ac:dyDescent="0.25">
      <c r="AL280" s="90">
        <f t="shared" si="7"/>
        <v>275</v>
      </c>
      <c r="AM280" s="90" t="s">
        <v>1586</v>
      </c>
      <c r="AN280" s="90" t="s">
        <v>2797</v>
      </c>
      <c r="AO280" s="90" t="s">
        <v>1583</v>
      </c>
      <c r="AP280" s="90" t="s">
        <v>2204</v>
      </c>
      <c r="AQ280" s="90" t="s">
        <v>3876</v>
      </c>
      <c r="AS280" s="90" t="s">
        <v>1069</v>
      </c>
      <c r="AT280" s="90" t="s">
        <v>3088</v>
      </c>
      <c r="AU280" s="90" t="s">
        <v>1638</v>
      </c>
    </row>
    <row r="281" spans="38:47" x14ac:dyDescent="0.25">
      <c r="AL281" s="90">
        <f t="shared" si="7"/>
        <v>276</v>
      </c>
      <c r="AM281" s="90" t="s">
        <v>308</v>
      </c>
      <c r="AN281" s="90" t="s">
        <v>2598</v>
      </c>
      <c r="AO281" s="90" t="s">
        <v>1398</v>
      </c>
      <c r="AP281" s="90" t="s">
        <v>2206</v>
      </c>
      <c r="AQ281" s="90" t="s">
        <v>3876</v>
      </c>
      <c r="AS281" s="90" t="s">
        <v>1586</v>
      </c>
      <c r="AT281" s="90" t="s">
        <v>3089</v>
      </c>
      <c r="AU281" s="90" t="s">
        <v>1583</v>
      </c>
    </row>
    <row r="282" spans="38:47" x14ac:dyDescent="0.25">
      <c r="AL282" s="90">
        <f t="shared" si="7"/>
        <v>277</v>
      </c>
      <c r="AM282" s="90" t="s">
        <v>160</v>
      </c>
      <c r="AN282" s="90" t="s">
        <v>2559</v>
      </c>
      <c r="AO282" s="90" t="s">
        <v>1361</v>
      </c>
      <c r="AP282" s="90" t="s">
        <v>2203</v>
      </c>
      <c r="AQ282" s="90" t="s">
        <v>3876</v>
      </c>
      <c r="AS282" s="90" t="s">
        <v>308</v>
      </c>
      <c r="AT282" s="90" t="s">
        <v>3090</v>
      </c>
      <c r="AU282" s="90" t="s">
        <v>1398</v>
      </c>
    </row>
    <row r="283" spans="38:47" x14ac:dyDescent="0.25">
      <c r="AL283" s="90">
        <f t="shared" si="7"/>
        <v>278</v>
      </c>
      <c r="AM283" s="90" t="s">
        <v>89</v>
      </c>
      <c r="AN283" s="90" t="s">
        <v>2435</v>
      </c>
      <c r="AO283" s="90" t="s">
        <v>1320</v>
      </c>
      <c r="AP283" s="90" t="s">
        <v>2205</v>
      </c>
      <c r="AQ283" s="91" t="s">
        <v>3878</v>
      </c>
      <c r="AS283" s="90" t="s">
        <v>160</v>
      </c>
      <c r="AT283" s="90" t="s">
        <v>3091</v>
      </c>
      <c r="AU283" s="90" t="s">
        <v>1361</v>
      </c>
    </row>
    <row r="284" spans="38:47" x14ac:dyDescent="0.25">
      <c r="AL284" s="90">
        <f t="shared" si="7"/>
        <v>279</v>
      </c>
      <c r="AM284" s="90" t="s">
        <v>1078</v>
      </c>
      <c r="AN284" s="90" t="s">
        <v>2692</v>
      </c>
      <c r="AO284" s="90" t="s">
        <v>1521</v>
      </c>
      <c r="AP284" s="90" t="s">
        <v>2201</v>
      </c>
      <c r="AQ284" s="91" t="s">
        <v>3878</v>
      </c>
      <c r="AS284" s="90" t="s">
        <v>89</v>
      </c>
      <c r="AT284" s="90" t="s">
        <v>3092</v>
      </c>
      <c r="AU284" s="90" t="s">
        <v>1320</v>
      </c>
    </row>
    <row r="285" spans="38:47" x14ac:dyDescent="0.25">
      <c r="AL285" s="90">
        <f t="shared" si="7"/>
        <v>280</v>
      </c>
      <c r="AM285" s="90" t="s">
        <v>1076</v>
      </c>
      <c r="AN285" s="90" t="s">
        <v>2381</v>
      </c>
      <c r="AO285" s="90" t="s">
        <v>1381</v>
      </c>
      <c r="AP285" s="90" t="s">
        <v>2201</v>
      </c>
      <c r="AQ285" s="90" t="s">
        <v>3876</v>
      </c>
      <c r="AS285" s="90" t="s">
        <v>1078</v>
      </c>
      <c r="AT285" s="90" t="s">
        <v>3323</v>
      </c>
      <c r="AU285" s="90" t="s">
        <v>1521</v>
      </c>
    </row>
    <row r="286" spans="38:47" x14ac:dyDescent="0.25">
      <c r="AL286" s="90">
        <f t="shared" si="7"/>
        <v>281</v>
      </c>
      <c r="AM286" s="90" t="s">
        <v>1334</v>
      </c>
      <c r="AN286" s="90" t="s">
        <v>2784</v>
      </c>
      <c r="AO286" s="90" t="s">
        <v>1320</v>
      </c>
      <c r="AP286" s="90" t="s">
        <v>2205</v>
      </c>
      <c r="AQ286" s="91" t="s">
        <v>3878</v>
      </c>
      <c r="AS286" s="90" t="s">
        <v>1076</v>
      </c>
      <c r="AT286" s="90" t="s">
        <v>3324</v>
      </c>
      <c r="AU286" s="90" t="s">
        <v>1381</v>
      </c>
    </row>
    <row r="287" spans="38:47" x14ac:dyDescent="0.25">
      <c r="AL287" s="90">
        <f t="shared" si="7"/>
        <v>282</v>
      </c>
      <c r="AM287" s="90" t="s">
        <v>801</v>
      </c>
      <c r="AN287" s="90" t="s">
        <v>2525</v>
      </c>
      <c r="AO287" s="90" t="s">
        <v>1492</v>
      </c>
      <c r="AP287" s="90" t="s">
        <v>2203</v>
      </c>
      <c r="AQ287" s="90" t="s">
        <v>3877</v>
      </c>
      <c r="AS287" s="90" t="s">
        <v>1334</v>
      </c>
      <c r="AT287" s="90" t="s">
        <v>3093</v>
      </c>
      <c r="AU287" s="90" t="s">
        <v>1320</v>
      </c>
    </row>
    <row r="288" spans="38:47" x14ac:dyDescent="0.25">
      <c r="AL288" s="90">
        <f t="shared" si="7"/>
        <v>283</v>
      </c>
      <c r="AM288" s="90" t="s">
        <v>1505</v>
      </c>
      <c r="AN288" s="90" t="s">
        <v>2434</v>
      </c>
      <c r="AO288" s="90" t="s">
        <v>1492</v>
      </c>
      <c r="AP288" s="90" t="s">
        <v>2201</v>
      </c>
      <c r="AQ288" s="90" t="s">
        <v>3877</v>
      </c>
      <c r="AS288" s="90" t="s">
        <v>801</v>
      </c>
      <c r="AT288" s="90" t="s">
        <v>3094</v>
      </c>
      <c r="AU288" s="90" t="s">
        <v>1492</v>
      </c>
    </row>
    <row r="289" spans="38:47" x14ac:dyDescent="0.25">
      <c r="AL289" s="90">
        <f t="shared" si="7"/>
        <v>284</v>
      </c>
      <c r="AM289" s="90" t="s">
        <v>897</v>
      </c>
      <c r="AN289" s="90" t="s">
        <v>2670</v>
      </c>
      <c r="AO289" s="90" t="s">
        <v>1547</v>
      </c>
      <c r="AP289" s="90" t="s">
        <v>2204</v>
      </c>
      <c r="AQ289" s="90" t="s">
        <v>3876</v>
      </c>
      <c r="AS289" s="90" t="s">
        <v>1505</v>
      </c>
      <c r="AT289" s="90" t="s">
        <v>3325</v>
      </c>
      <c r="AU289" s="90" t="s">
        <v>1492</v>
      </c>
    </row>
    <row r="290" spans="38:47" x14ac:dyDescent="0.25">
      <c r="AL290" s="90">
        <f t="shared" si="7"/>
        <v>285</v>
      </c>
      <c r="AM290" s="90" t="s">
        <v>1587</v>
      </c>
      <c r="AN290" s="90" t="s">
        <v>2836</v>
      </c>
      <c r="AO290" s="90" t="s">
        <v>1583</v>
      </c>
      <c r="AP290" s="90" t="s">
        <v>2204</v>
      </c>
      <c r="AQ290" s="90" t="s">
        <v>3876</v>
      </c>
      <c r="AS290" s="90" t="s">
        <v>897</v>
      </c>
      <c r="AT290" s="90" t="s">
        <v>3095</v>
      </c>
      <c r="AU290" s="90" t="s">
        <v>1547</v>
      </c>
    </row>
    <row r="291" spans="38:47" x14ac:dyDescent="0.25">
      <c r="AL291" s="90">
        <f t="shared" si="7"/>
        <v>286</v>
      </c>
      <c r="AM291" s="90" t="s">
        <v>1365</v>
      </c>
      <c r="AN291" s="90" t="s">
        <v>2594</v>
      </c>
      <c r="AO291" s="90" t="s">
        <v>1361</v>
      </c>
      <c r="AP291" s="90" t="s">
        <v>2204</v>
      </c>
      <c r="AQ291" s="90" t="s">
        <v>3876</v>
      </c>
      <c r="AS291" s="90" t="s">
        <v>1587</v>
      </c>
      <c r="AT291" s="90" t="s">
        <v>3096</v>
      </c>
      <c r="AU291" s="90" t="s">
        <v>1583</v>
      </c>
    </row>
    <row r="292" spans="38:47" x14ac:dyDescent="0.25">
      <c r="AL292" s="90">
        <f t="shared" si="7"/>
        <v>287</v>
      </c>
      <c r="AM292" s="90" t="s">
        <v>1649</v>
      </c>
      <c r="AN292" s="90" t="s">
        <v>2358</v>
      </c>
      <c r="AO292" s="90" t="s">
        <v>1638</v>
      </c>
      <c r="AP292" s="90" t="s">
        <v>2204</v>
      </c>
      <c r="AQ292" s="91" t="s">
        <v>3878</v>
      </c>
      <c r="AS292" s="90" t="s">
        <v>1365</v>
      </c>
      <c r="AT292" s="90" t="s">
        <v>3097</v>
      </c>
      <c r="AU292" s="90" t="s">
        <v>1361</v>
      </c>
    </row>
    <row r="293" spans="38:47" x14ac:dyDescent="0.25">
      <c r="AL293" s="90">
        <f t="shared" si="7"/>
        <v>288</v>
      </c>
      <c r="AM293" s="90" t="s">
        <v>1558</v>
      </c>
      <c r="AN293" s="90" t="s">
        <v>2838</v>
      </c>
      <c r="AO293" s="90" t="s">
        <v>1547</v>
      </c>
      <c r="AP293" s="90" t="s">
        <v>2201</v>
      </c>
      <c r="AQ293" s="90" t="s">
        <v>3876</v>
      </c>
      <c r="AS293" s="90" t="s">
        <v>1649</v>
      </c>
      <c r="AT293" s="90" t="s">
        <v>3097</v>
      </c>
      <c r="AU293" s="90" t="s">
        <v>1638</v>
      </c>
    </row>
    <row r="294" spans="38:47" x14ac:dyDescent="0.25">
      <c r="AL294" s="90">
        <f t="shared" si="7"/>
        <v>289</v>
      </c>
      <c r="AM294" s="90" t="s">
        <v>469</v>
      </c>
      <c r="AN294" s="90" t="s">
        <v>2582</v>
      </c>
      <c r="AO294" s="90" t="s">
        <v>1436</v>
      </c>
      <c r="AP294" s="90" t="s">
        <v>2203</v>
      </c>
      <c r="AQ294" s="90" t="s">
        <v>3876</v>
      </c>
      <c r="AS294" s="90" t="s">
        <v>1558</v>
      </c>
      <c r="AT294" s="90" t="s">
        <v>3326</v>
      </c>
      <c r="AU294" s="90" t="s">
        <v>1547</v>
      </c>
    </row>
    <row r="295" spans="38:47" x14ac:dyDescent="0.25">
      <c r="AL295" s="90">
        <f t="shared" si="7"/>
        <v>290</v>
      </c>
      <c r="AM295" s="90" t="s">
        <v>1596</v>
      </c>
      <c r="AN295" s="90" t="s">
        <v>2496</v>
      </c>
      <c r="AO295" s="90" t="s">
        <v>781</v>
      </c>
      <c r="AP295" s="90" t="s">
        <v>2201</v>
      </c>
      <c r="AQ295" s="90" t="s">
        <v>3877</v>
      </c>
      <c r="AS295" s="90" t="s">
        <v>469</v>
      </c>
      <c r="AT295" s="90" t="s">
        <v>3098</v>
      </c>
      <c r="AU295" s="90" t="s">
        <v>1436</v>
      </c>
    </row>
    <row r="296" spans="38:47" x14ac:dyDescent="0.25">
      <c r="AL296" s="90">
        <f t="shared" si="7"/>
        <v>291</v>
      </c>
      <c r="AM296" s="90" t="s">
        <v>163</v>
      </c>
      <c r="AN296" s="90" t="s">
        <v>2869</v>
      </c>
      <c r="AO296" s="90" t="s">
        <v>1361</v>
      </c>
      <c r="AP296" s="90" t="s">
        <v>2205</v>
      </c>
      <c r="AQ296" s="90" t="s">
        <v>3876</v>
      </c>
      <c r="AS296" s="90" t="s">
        <v>1596</v>
      </c>
      <c r="AT296" s="90" t="s">
        <v>3327</v>
      </c>
      <c r="AU296" s="90" t="s">
        <v>781</v>
      </c>
    </row>
    <row r="297" spans="38:47" x14ac:dyDescent="0.25">
      <c r="AL297" s="90">
        <f t="shared" si="7"/>
        <v>292</v>
      </c>
      <c r="AM297" s="90" t="s">
        <v>1428</v>
      </c>
      <c r="AN297" s="90" t="s">
        <v>2694</v>
      </c>
      <c r="AO297" s="90" t="s">
        <v>1422</v>
      </c>
      <c r="AP297" s="90" t="s">
        <v>2201</v>
      </c>
      <c r="AQ297" s="91" t="s">
        <v>3878</v>
      </c>
      <c r="AS297" s="90" t="s">
        <v>163</v>
      </c>
      <c r="AT297" s="90" t="s">
        <v>3099</v>
      </c>
      <c r="AU297" s="90" t="s">
        <v>1361</v>
      </c>
    </row>
    <row r="298" spans="38:47" x14ac:dyDescent="0.25">
      <c r="AL298" s="90">
        <f t="shared" si="7"/>
        <v>293</v>
      </c>
      <c r="AM298" s="90" t="s">
        <v>36</v>
      </c>
      <c r="AN298" s="90" t="s">
        <v>2860</v>
      </c>
      <c r="AO298" s="90" t="s">
        <v>1305</v>
      </c>
      <c r="AP298" s="90" t="s">
        <v>2201</v>
      </c>
      <c r="AQ298" s="90" t="s">
        <v>3876</v>
      </c>
      <c r="AS298" s="90" t="s">
        <v>1428</v>
      </c>
      <c r="AT298" s="90" t="s">
        <v>3100</v>
      </c>
      <c r="AU298" s="90" t="s">
        <v>1422</v>
      </c>
    </row>
    <row r="299" spans="38:47" x14ac:dyDescent="0.25">
      <c r="AL299" s="90">
        <f t="shared" si="7"/>
        <v>294</v>
      </c>
      <c r="AM299" s="90" t="s">
        <v>803</v>
      </c>
      <c r="AN299" s="90" t="s">
        <v>2841</v>
      </c>
      <c r="AO299" s="90" t="s">
        <v>1492</v>
      </c>
      <c r="AP299" s="90" t="s">
        <v>2203</v>
      </c>
      <c r="AQ299" s="90" t="s">
        <v>3877</v>
      </c>
      <c r="AS299" s="90" t="s">
        <v>36</v>
      </c>
      <c r="AT299" s="90" t="s">
        <v>1087</v>
      </c>
      <c r="AU299" s="90" t="s">
        <v>1305</v>
      </c>
    </row>
    <row r="300" spans="38:47" x14ac:dyDescent="0.25">
      <c r="AL300" s="90">
        <f t="shared" si="7"/>
        <v>295</v>
      </c>
      <c r="AM300" s="90" t="s">
        <v>805</v>
      </c>
      <c r="AN300" s="90" t="s">
        <v>2885</v>
      </c>
      <c r="AO300" s="90" t="s">
        <v>1492</v>
      </c>
      <c r="AP300" s="90" t="s">
        <v>2201</v>
      </c>
      <c r="AQ300" s="90" t="s">
        <v>3877</v>
      </c>
      <c r="AS300" s="90" t="s">
        <v>803</v>
      </c>
      <c r="AT300" s="90" t="s">
        <v>3101</v>
      </c>
      <c r="AU300" s="90" t="s">
        <v>1492</v>
      </c>
    </row>
    <row r="301" spans="38:47" x14ac:dyDescent="0.25">
      <c r="AL301" s="90">
        <f t="shared" si="7"/>
        <v>296</v>
      </c>
      <c r="AM301" s="90" t="s">
        <v>1418</v>
      </c>
      <c r="AN301" s="90" t="s">
        <v>2708</v>
      </c>
      <c r="AO301" s="90" t="s">
        <v>1412</v>
      </c>
      <c r="AP301" s="90" t="s">
        <v>2204</v>
      </c>
      <c r="AQ301" s="90" t="s">
        <v>3876</v>
      </c>
      <c r="AS301" s="90" t="s">
        <v>805</v>
      </c>
      <c r="AT301" s="90" t="s">
        <v>3328</v>
      </c>
      <c r="AU301" s="90" t="s">
        <v>1492</v>
      </c>
    </row>
    <row r="302" spans="38:47" x14ac:dyDescent="0.25">
      <c r="AL302" s="90">
        <f t="shared" si="7"/>
        <v>297</v>
      </c>
      <c r="AM302" s="90" t="s">
        <v>1335</v>
      </c>
      <c r="AN302" s="90" t="s">
        <v>2459</v>
      </c>
      <c r="AO302" s="90" t="s">
        <v>1320</v>
      </c>
      <c r="AP302" s="90" t="s">
        <v>2201</v>
      </c>
      <c r="AQ302" s="91" t="s">
        <v>3878</v>
      </c>
      <c r="AS302" s="90" t="s">
        <v>1418</v>
      </c>
      <c r="AT302" s="90" t="s">
        <v>3102</v>
      </c>
      <c r="AU302" s="90" t="s">
        <v>1412</v>
      </c>
    </row>
    <row r="303" spans="38:47" x14ac:dyDescent="0.25">
      <c r="AL303" s="90">
        <f t="shared" si="7"/>
        <v>298</v>
      </c>
      <c r="AM303" s="90" t="s">
        <v>1366</v>
      </c>
      <c r="AN303" s="90" t="s">
        <v>2433</v>
      </c>
      <c r="AO303" s="90" t="s">
        <v>1361</v>
      </c>
      <c r="AP303" s="90" t="s">
        <v>2201</v>
      </c>
      <c r="AQ303" s="90" t="s">
        <v>3876</v>
      </c>
      <c r="AS303" s="90" t="s">
        <v>1335</v>
      </c>
      <c r="AT303" s="90" t="s">
        <v>3329</v>
      </c>
      <c r="AU303" s="90" t="s">
        <v>1320</v>
      </c>
    </row>
    <row r="304" spans="38:47" x14ac:dyDescent="0.25">
      <c r="AL304" s="90">
        <f t="shared" si="7"/>
        <v>299</v>
      </c>
      <c r="AM304" s="90" t="s">
        <v>166</v>
      </c>
      <c r="AN304" s="90" t="s">
        <v>2746</v>
      </c>
      <c r="AO304" s="90" t="s">
        <v>1361</v>
      </c>
      <c r="AP304" s="90" t="s">
        <v>2203</v>
      </c>
      <c r="AQ304" s="90" t="s">
        <v>3876</v>
      </c>
      <c r="AS304" s="90" t="s">
        <v>1366</v>
      </c>
      <c r="AT304" s="90" t="s">
        <v>3330</v>
      </c>
      <c r="AU304" s="90" t="s">
        <v>1361</v>
      </c>
    </row>
    <row r="305" spans="38:47" x14ac:dyDescent="0.25">
      <c r="AL305" s="90">
        <f t="shared" si="7"/>
        <v>300</v>
      </c>
      <c r="AM305" s="90" t="s">
        <v>1530</v>
      </c>
      <c r="AN305" s="90" t="s">
        <v>2752</v>
      </c>
      <c r="AO305" s="90" t="s">
        <v>1521</v>
      </c>
      <c r="AP305" s="90" t="s">
        <v>2206</v>
      </c>
      <c r="AQ305" s="91" t="s">
        <v>3878</v>
      </c>
      <c r="AS305" s="90" t="s">
        <v>166</v>
      </c>
      <c r="AT305" s="90" t="s">
        <v>3103</v>
      </c>
      <c r="AU305" s="90" t="s">
        <v>1361</v>
      </c>
    </row>
    <row r="306" spans="38:47" x14ac:dyDescent="0.25">
      <c r="AL306" s="90">
        <f t="shared" si="7"/>
        <v>301</v>
      </c>
      <c r="AM306" s="90" t="s">
        <v>1531</v>
      </c>
      <c r="AN306" s="90" t="s">
        <v>2683</v>
      </c>
      <c r="AO306" s="90" t="s">
        <v>1521</v>
      </c>
      <c r="AP306" s="90" t="s">
        <v>2204</v>
      </c>
      <c r="AQ306" s="91" t="s">
        <v>3878</v>
      </c>
      <c r="AS306" s="90" t="s">
        <v>1530</v>
      </c>
      <c r="AT306" s="90" t="s">
        <v>3331</v>
      </c>
      <c r="AU306" s="90" t="s">
        <v>1521</v>
      </c>
    </row>
    <row r="307" spans="38:47" x14ac:dyDescent="0.25">
      <c r="AL307" s="90">
        <f t="shared" si="7"/>
        <v>302</v>
      </c>
      <c r="AM307" s="90" t="s">
        <v>280</v>
      </c>
      <c r="AN307" s="90" t="s">
        <v>2499</v>
      </c>
      <c r="AO307" s="90" t="s">
        <v>1381</v>
      </c>
      <c r="AP307" s="90" t="s">
        <v>2205</v>
      </c>
      <c r="AQ307" s="90" t="s">
        <v>3876</v>
      </c>
      <c r="AS307" s="90" t="s">
        <v>1531</v>
      </c>
      <c r="AT307" s="90" t="s">
        <v>3104</v>
      </c>
      <c r="AU307" s="90" t="s">
        <v>1521</v>
      </c>
    </row>
    <row r="308" spans="38:47" x14ac:dyDescent="0.25">
      <c r="AL308" s="90">
        <f t="shared" si="7"/>
        <v>303</v>
      </c>
      <c r="AM308" s="90" t="s">
        <v>654</v>
      </c>
      <c r="AN308" s="90" t="s">
        <v>2515</v>
      </c>
      <c r="AO308" s="90" t="s">
        <v>1485</v>
      </c>
      <c r="AP308" s="90" t="s">
        <v>2201</v>
      </c>
      <c r="AQ308" s="90" t="s">
        <v>3877</v>
      </c>
      <c r="AS308" s="90" t="s">
        <v>280</v>
      </c>
      <c r="AT308" s="90" t="s">
        <v>3332</v>
      </c>
      <c r="AU308" s="90" t="s">
        <v>1381</v>
      </c>
    </row>
    <row r="309" spans="38:47" x14ac:dyDescent="0.25">
      <c r="AL309" s="90">
        <f t="shared" si="7"/>
        <v>304</v>
      </c>
      <c r="AM309" s="90" t="s">
        <v>312</v>
      </c>
      <c r="AN309" s="90" t="s">
        <v>2390</v>
      </c>
      <c r="AO309" s="90" t="s">
        <v>1398</v>
      </c>
      <c r="AP309" s="90" t="s">
        <v>2204</v>
      </c>
      <c r="AQ309" s="90" t="s">
        <v>3876</v>
      </c>
      <c r="AS309" s="90" t="s">
        <v>654</v>
      </c>
      <c r="AT309" s="90" t="s">
        <v>3333</v>
      </c>
      <c r="AU309" s="90" t="s">
        <v>1485</v>
      </c>
    </row>
    <row r="310" spans="38:47" x14ac:dyDescent="0.25">
      <c r="AL310" s="90">
        <f t="shared" si="7"/>
        <v>305</v>
      </c>
      <c r="AM310" s="90" t="s">
        <v>655</v>
      </c>
      <c r="AN310" s="90" t="s">
        <v>2833</v>
      </c>
      <c r="AO310" s="90" t="s">
        <v>1485</v>
      </c>
      <c r="AP310" s="90" t="s">
        <v>2201</v>
      </c>
      <c r="AQ310" s="90" t="s">
        <v>3877</v>
      </c>
      <c r="AS310" s="90" t="s">
        <v>312</v>
      </c>
      <c r="AT310" s="90" t="s">
        <v>3105</v>
      </c>
      <c r="AU310" s="90" t="s">
        <v>1398</v>
      </c>
    </row>
    <row r="311" spans="38:47" x14ac:dyDescent="0.25">
      <c r="AL311" s="90">
        <f t="shared" si="7"/>
        <v>306</v>
      </c>
      <c r="AM311" s="90" t="s">
        <v>814</v>
      </c>
      <c r="AN311" s="90" t="s">
        <v>2490</v>
      </c>
      <c r="AO311" s="90" t="s">
        <v>1492</v>
      </c>
      <c r="AP311" s="90" t="s">
        <v>2201</v>
      </c>
      <c r="AQ311" s="90" t="s">
        <v>3877</v>
      </c>
      <c r="AS311" s="90" t="s">
        <v>655</v>
      </c>
      <c r="AT311" s="90" t="s">
        <v>1485</v>
      </c>
      <c r="AU311" s="90" t="s">
        <v>1485</v>
      </c>
    </row>
    <row r="312" spans="38:47" x14ac:dyDescent="0.25">
      <c r="AL312" s="90">
        <f t="shared" si="7"/>
        <v>307</v>
      </c>
      <c r="AM312" s="90" t="s">
        <v>91</v>
      </c>
      <c r="AN312" s="90" t="s">
        <v>2520</v>
      </c>
      <c r="AO312" s="90" t="s">
        <v>1320</v>
      </c>
      <c r="AP312" s="90" t="s">
        <v>2201</v>
      </c>
      <c r="AQ312" s="91" t="s">
        <v>3878</v>
      </c>
      <c r="AS312" s="90" t="s">
        <v>814</v>
      </c>
      <c r="AT312" s="90" t="s">
        <v>3106</v>
      </c>
      <c r="AU312" s="90" t="s">
        <v>1492</v>
      </c>
    </row>
    <row r="313" spans="38:47" x14ac:dyDescent="0.25">
      <c r="AL313" s="90">
        <f t="shared" si="7"/>
        <v>308</v>
      </c>
      <c r="AM313" s="90" t="s">
        <v>1473</v>
      </c>
      <c r="AN313" s="90" t="s">
        <v>2542</v>
      </c>
      <c r="AO313" s="90" t="s">
        <v>1456</v>
      </c>
      <c r="AP313" s="90" t="s">
        <v>2206</v>
      </c>
      <c r="AQ313" s="90" t="s">
        <v>3877</v>
      </c>
      <c r="AS313" s="90" t="s">
        <v>91</v>
      </c>
      <c r="AT313" s="90" t="s">
        <v>3334</v>
      </c>
      <c r="AU313" s="90" t="s">
        <v>1320</v>
      </c>
    </row>
    <row r="314" spans="38:47" x14ac:dyDescent="0.25">
      <c r="AL314" s="90">
        <f t="shared" si="7"/>
        <v>309</v>
      </c>
      <c r="AM314" s="90" t="s">
        <v>1429</v>
      </c>
      <c r="AN314" s="90" t="s">
        <v>2877</v>
      </c>
      <c r="AO314" s="90" t="s">
        <v>1422</v>
      </c>
      <c r="AP314" s="90" t="s">
        <v>2201</v>
      </c>
      <c r="AQ314" s="91" t="s">
        <v>3878</v>
      </c>
      <c r="AS314" s="90" t="s">
        <v>1473</v>
      </c>
      <c r="AT314" s="90" t="s">
        <v>3335</v>
      </c>
      <c r="AU314" s="90" t="s">
        <v>1456</v>
      </c>
    </row>
    <row r="315" spans="38:47" x14ac:dyDescent="0.25">
      <c r="AL315" s="90">
        <f t="shared" si="7"/>
        <v>310</v>
      </c>
      <c r="AM315" s="90" t="s">
        <v>1597</v>
      </c>
      <c r="AN315" s="90" t="s">
        <v>2839</v>
      </c>
      <c r="AO315" s="90" t="s">
        <v>781</v>
      </c>
      <c r="AP315" s="90" t="s">
        <v>2201</v>
      </c>
      <c r="AQ315" s="90" t="s">
        <v>3877</v>
      </c>
      <c r="AS315" s="90" t="s">
        <v>1429</v>
      </c>
      <c r="AT315" s="90" t="s">
        <v>3107</v>
      </c>
      <c r="AU315" s="90" t="s">
        <v>1422</v>
      </c>
    </row>
    <row r="316" spans="38:47" x14ac:dyDescent="0.25">
      <c r="AL316" s="90">
        <f t="shared" si="7"/>
        <v>311</v>
      </c>
      <c r="AM316" s="90" t="s">
        <v>1506</v>
      </c>
      <c r="AN316" s="90" t="s">
        <v>2807</v>
      </c>
      <c r="AO316" s="90" t="s">
        <v>1492</v>
      </c>
      <c r="AP316" s="90" t="s">
        <v>2204</v>
      </c>
      <c r="AQ316" s="90" t="s">
        <v>3877</v>
      </c>
      <c r="AS316" s="90" t="s">
        <v>1597</v>
      </c>
      <c r="AT316" s="90" t="s">
        <v>3336</v>
      </c>
      <c r="AU316" s="90" t="s">
        <v>781</v>
      </c>
    </row>
    <row r="317" spans="38:47" x14ac:dyDescent="0.25">
      <c r="AL317" s="90">
        <f t="shared" si="7"/>
        <v>312</v>
      </c>
      <c r="AM317" s="90" t="s">
        <v>658</v>
      </c>
      <c r="AN317" s="90" t="s">
        <v>2471</v>
      </c>
      <c r="AO317" s="90" t="s">
        <v>1485</v>
      </c>
      <c r="AP317" s="90" t="s">
        <v>2201</v>
      </c>
      <c r="AQ317" s="90" t="s">
        <v>3877</v>
      </c>
      <c r="AS317" s="90" t="s">
        <v>1506</v>
      </c>
      <c r="AT317" s="90" t="s">
        <v>3108</v>
      </c>
      <c r="AU317" s="90" t="s">
        <v>1492</v>
      </c>
    </row>
    <row r="318" spans="38:47" x14ac:dyDescent="0.25">
      <c r="AL318" s="90">
        <f t="shared" si="7"/>
        <v>313</v>
      </c>
      <c r="AM318" s="90" t="s">
        <v>328</v>
      </c>
      <c r="AN318" s="90" t="s">
        <v>2599</v>
      </c>
      <c r="AO318" s="90" t="s">
        <v>1412</v>
      </c>
      <c r="AP318" s="90" t="s">
        <v>2204</v>
      </c>
      <c r="AQ318" s="90" t="s">
        <v>3876</v>
      </c>
      <c r="AS318" s="90" t="s">
        <v>658</v>
      </c>
      <c r="AT318" s="90" t="s">
        <v>3337</v>
      </c>
      <c r="AU318" s="90" t="s">
        <v>1485</v>
      </c>
    </row>
    <row r="319" spans="38:47" x14ac:dyDescent="0.25">
      <c r="AL319" s="90">
        <f t="shared" si="7"/>
        <v>314</v>
      </c>
      <c r="AM319" s="90" t="s">
        <v>1532</v>
      </c>
      <c r="AN319" s="90" t="s">
        <v>2411</v>
      </c>
      <c r="AO319" s="90" t="s">
        <v>1521</v>
      </c>
      <c r="AP319" s="90" t="s">
        <v>2201</v>
      </c>
      <c r="AQ319" s="91" t="s">
        <v>3878</v>
      </c>
      <c r="AS319" s="90" t="s">
        <v>328</v>
      </c>
      <c r="AT319" s="90" t="s">
        <v>2947</v>
      </c>
      <c r="AU319" s="90" t="s">
        <v>1412</v>
      </c>
    </row>
    <row r="320" spans="38:47" x14ac:dyDescent="0.25">
      <c r="AL320" s="90">
        <f t="shared" si="7"/>
        <v>315</v>
      </c>
      <c r="AM320" s="90" t="s">
        <v>1507</v>
      </c>
      <c r="AN320" s="90" t="s">
        <v>2365</v>
      </c>
      <c r="AO320" s="90" t="s">
        <v>1492</v>
      </c>
      <c r="AP320" s="90" t="s">
        <v>2205</v>
      </c>
      <c r="AQ320" s="90" t="s">
        <v>3877</v>
      </c>
      <c r="AS320" s="90" t="s">
        <v>1532</v>
      </c>
      <c r="AT320" s="90" t="s">
        <v>3109</v>
      </c>
      <c r="AU320" s="90" t="s">
        <v>1521</v>
      </c>
    </row>
    <row r="321" spans="38:47" x14ac:dyDescent="0.25">
      <c r="AL321" s="90">
        <f t="shared" si="7"/>
        <v>316</v>
      </c>
      <c r="AM321" s="90" t="s">
        <v>470</v>
      </c>
      <c r="AN321" s="90" t="s">
        <v>2388</v>
      </c>
      <c r="AO321" s="90" t="s">
        <v>1436</v>
      </c>
      <c r="AP321" s="90" t="s">
        <v>2203</v>
      </c>
      <c r="AQ321" s="90" t="s">
        <v>3876</v>
      </c>
      <c r="AS321" s="90" t="s">
        <v>1507</v>
      </c>
      <c r="AT321" s="90" t="s">
        <v>3338</v>
      </c>
      <c r="AU321" s="90" t="s">
        <v>1492</v>
      </c>
    </row>
    <row r="322" spans="38:47" x14ac:dyDescent="0.25">
      <c r="AL322" s="90">
        <f t="shared" si="7"/>
        <v>317</v>
      </c>
      <c r="AM322" s="90" t="s">
        <v>1488</v>
      </c>
      <c r="AN322" s="90" t="s">
        <v>2832</v>
      </c>
      <c r="AO322" s="90" t="s">
        <v>1485</v>
      </c>
      <c r="AP322" s="90" t="s">
        <v>2203</v>
      </c>
      <c r="AQ322" s="90" t="s">
        <v>3877</v>
      </c>
      <c r="AS322" s="90" t="s">
        <v>470</v>
      </c>
      <c r="AT322" s="90" t="s">
        <v>3110</v>
      </c>
      <c r="AU322" s="90" t="s">
        <v>1436</v>
      </c>
    </row>
    <row r="323" spans="38:47" x14ac:dyDescent="0.25">
      <c r="AL323" s="90">
        <f t="shared" si="7"/>
        <v>318</v>
      </c>
      <c r="AM323" s="90" t="s">
        <v>1616</v>
      </c>
      <c r="AN323" s="90" t="s">
        <v>2667</v>
      </c>
      <c r="AO323" s="90" t="s">
        <v>1604</v>
      </c>
      <c r="AP323" s="90" t="s">
        <v>2204</v>
      </c>
      <c r="AQ323" s="91" t="s">
        <v>3878</v>
      </c>
      <c r="AS323" s="90" t="s">
        <v>1488</v>
      </c>
      <c r="AT323" s="90" t="s">
        <v>3110</v>
      </c>
      <c r="AU323" s="90" t="s">
        <v>1485</v>
      </c>
    </row>
    <row r="324" spans="38:47" x14ac:dyDescent="0.25">
      <c r="AL324" s="90">
        <f t="shared" si="7"/>
        <v>319</v>
      </c>
      <c r="AM324" s="90" t="s">
        <v>1430</v>
      </c>
      <c r="AN324" s="90" t="s">
        <v>2534</v>
      </c>
      <c r="AO324" s="90" t="s">
        <v>1422</v>
      </c>
      <c r="AP324" s="90" t="s">
        <v>2205</v>
      </c>
      <c r="AQ324" s="91" t="s">
        <v>3878</v>
      </c>
      <c r="AS324" s="90" t="s">
        <v>1616</v>
      </c>
      <c r="AT324" s="90" t="s">
        <v>3111</v>
      </c>
      <c r="AU324" s="90" t="s">
        <v>1604</v>
      </c>
    </row>
    <row r="325" spans="38:47" x14ac:dyDescent="0.25">
      <c r="AL325" s="90">
        <f t="shared" si="7"/>
        <v>320</v>
      </c>
      <c r="AM325" s="90" t="s">
        <v>1598</v>
      </c>
      <c r="AN325" s="90" t="s">
        <v>2764</v>
      </c>
      <c r="AO325" s="90" t="s">
        <v>781</v>
      </c>
      <c r="AP325" s="90" t="s">
        <v>2203</v>
      </c>
      <c r="AQ325" s="90" t="s">
        <v>3877</v>
      </c>
      <c r="AS325" s="90" t="s">
        <v>1430</v>
      </c>
      <c r="AT325" s="90" t="s">
        <v>3112</v>
      </c>
      <c r="AU325" s="90" t="s">
        <v>1422</v>
      </c>
    </row>
    <row r="326" spans="38:47" x14ac:dyDescent="0.25">
      <c r="AL326" s="90">
        <f t="shared" si="7"/>
        <v>321</v>
      </c>
      <c r="AM326" s="90" t="s">
        <v>1336</v>
      </c>
      <c r="AN326" s="90" t="s">
        <v>2866</v>
      </c>
      <c r="AO326" s="90" t="s">
        <v>1320</v>
      </c>
      <c r="AP326" s="90" t="s">
        <v>2201</v>
      </c>
      <c r="AQ326" s="91" t="s">
        <v>3878</v>
      </c>
      <c r="AS326" s="90" t="s">
        <v>1598</v>
      </c>
      <c r="AT326" s="90" t="s">
        <v>3113</v>
      </c>
      <c r="AU326" s="90" t="s">
        <v>781</v>
      </c>
    </row>
    <row r="327" spans="38:47" x14ac:dyDescent="0.25">
      <c r="AL327" s="90">
        <f t="shared" si="7"/>
        <v>322</v>
      </c>
      <c r="AM327" s="90" t="s">
        <v>1533</v>
      </c>
      <c r="AN327" s="90" t="s">
        <v>2763</v>
      </c>
      <c r="AO327" s="90" t="s">
        <v>1521</v>
      </c>
      <c r="AP327" s="90" t="s">
        <v>2203</v>
      </c>
      <c r="AQ327" s="91" t="s">
        <v>3878</v>
      </c>
      <c r="AS327" s="90" t="s">
        <v>1336</v>
      </c>
      <c r="AT327" s="90" t="s">
        <v>3339</v>
      </c>
      <c r="AU327" s="90" t="s">
        <v>1320</v>
      </c>
    </row>
    <row r="328" spans="38:47" x14ac:dyDescent="0.25">
      <c r="AL328" s="90">
        <f t="shared" ref="AL328:AL391" si="8">AL327+1</f>
        <v>323</v>
      </c>
      <c r="AM328" s="90" t="s">
        <v>1073</v>
      </c>
      <c r="AN328" s="90" t="s">
        <v>2665</v>
      </c>
      <c r="AO328" s="90" t="s">
        <v>1320</v>
      </c>
      <c r="AP328" s="90" t="s">
        <v>2201</v>
      </c>
      <c r="AQ328" s="91" t="s">
        <v>3878</v>
      </c>
      <c r="AS328" s="90" t="s">
        <v>1533</v>
      </c>
      <c r="AT328" s="90" t="s">
        <v>3114</v>
      </c>
      <c r="AU328" s="90" t="s">
        <v>1521</v>
      </c>
    </row>
    <row r="329" spans="38:47" x14ac:dyDescent="0.25">
      <c r="AL329" s="90">
        <f t="shared" si="8"/>
        <v>324</v>
      </c>
      <c r="AM329" s="90" t="s">
        <v>1367</v>
      </c>
      <c r="AN329" s="90" t="s">
        <v>2535</v>
      </c>
      <c r="AO329" s="90" t="s">
        <v>1361</v>
      </c>
      <c r="AP329" s="90" t="s">
        <v>2201</v>
      </c>
      <c r="AQ329" s="90" t="s">
        <v>3876</v>
      </c>
      <c r="AS329" s="90" t="s">
        <v>1073</v>
      </c>
      <c r="AT329" s="90" t="s">
        <v>3340</v>
      </c>
      <c r="AU329" s="90" t="s">
        <v>1320</v>
      </c>
    </row>
    <row r="330" spans="38:47" x14ac:dyDescent="0.25">
      <c r="AL330" s="90">
        <f t="shared" si="8"/>
        <v>325</v>
      </c>
      <c r="AM330" s="90" t="s">
        <v>1534</v>
      </c>
      <c r="AN330" s="90" t="s">
        <v>2457</v>
      </c>
      <c r="AO330" s="90" t="s">
        <v>1521</v>
      </c>
      <c r="AP330" s="90" t="s">
        <v>2201</v>
      </c>
      <c r="AQ330" s="91" t="s">
        <v>3878</v>
      </c>
      <c r="AS330" s="90" t="s">
        <v>1367</v>
      </c>
      <c r="AT330" s="90" t="s">
        <v>3115</v>
      </c>
      <c r="AU330" s="90" t="s">
        <v>1361</v>
      </c>
    </row>
    <row r="331" spans="38:47" x14ac:dyDescent="0.25">
      <c r="AL331" s="90">
        <f t="shared" si="8"/>
        <v>326</v>
      </c>
      <c r="AM331" s="90" t="s">
        <v>866</v>
      </c>
      <c r="AN331" s="90" t="s">
        <v>2590</v>
      </c>
      <c r="AO331" s="90" t="s">
        <v>1521</v>
      </c>
      <c r="AP331" s="90" t="s">
        <v>2201</v>
      </c>
      <c r="AQ331" s="91" t="s">
        <v>3878</v>
      </c>
      <c r="AS331" s="90" t="s">
        <v>1534</v>
      </c>
      <c r="AT331" s="90" t="s">
        <v>3341</v>
      </c>
      <c r="AU331" s="90" t="s">
        <v>1521</v>
      </c>
    </row>
    <row r="332" spans="38:47" x14ac:dyDescent="0.25">
      <c r="AL332" s="90">
        <f t="shared" si="8"/>
        <v>327</v>
      </c>
      <c r="AM332" s="90" t="s">
        <v>869</v>
      </c>
      <c r="AN332" s="90" t="s">
        <v>2506</v>
      </c>
      <c r="AO332" s="90" t="s">
        <v>1521</v>
      </c>
      <c r="AP332" s="90" t="s">
        <v>2205</v>
      </c>
      <c r="AQ332" s="91" t="s">
        <v>3878</v>
      </c>
      <c r="AS332" s="90" t="s">
        <v>866</v>
      </c>
      <c r="AT332" s="90" t="s">
        <v>3116</v>
      </c>
      <c r="AU332" s="90" t="s">
        <v>1521</v>
      </c>
    </row>
    <row r="333" spans="38:47" x14ac:dyDescent="0.25">
      <c r="AL333" s="90">
        <f t="shared" si="8"/>
        <v>328</v>
      </c>
      <c r="AM333" s="90" t="s">
        <v>1536</v>
      </c>
      <c r="AN333" s="90" t="s">
        <v>2888</v>
      </c>
      <c r="AO333" s="90" t="s">
        <v>1521</v>
      </c>
      <c r="AP333" s="90" t="s">
        <v>2205</v>
      </c>
      <c r="AQ333" s="91" t="s">
        <v>3878</v>
      </c>
      <c r="AS333" s="90" t="s">
        <v>869</v>
      </c>
      <c r="AT333" s="90" t="s">
        <v>2974</v>
      </c>
      <c r="AU333" s="90" t="s">
        <v>1521</v>
      </c>
    </row>
    <row r="334" spans="38:47" x14ac:dyDescent="0.25">
      <c r="AL334" s="90">
        <f t="shared" si="8"/>
        <v>329</v>
      </c>
      <c r="AM334" s="90" t="s">
        <v>283</v>
      </c>
      <c r="AN334" s="90" t="s">
        <v>2548</v>
      </c>
      <c r="AO334" s="90" t="s">
        <v>1381</v>
      </c>
      <c r="AP334" s="90" t="s">
        <v>2201</v>
      </c>
      <c r="AQ334" s="90" t="s">
        <v>3876</v>
      </c>
      <c r="AS334" s="90" t="s">
        <v>1536</v>
      </c>
      <c r="AT334" s="90" t="s">
        <v>3342</v>
      </c>
      <c r="AU334" s="90" t="s">
        <v>1521</v>
      </c>
    </row>
    <row r="335" spans="38:47" x14ac:dyDescent="0.25">
      <c r="AL335" s="90">
        <f t="shared" si="8"/>
        <v>330</v>
      </c>
      <c r="AM335" s="90" t="s">
        <v>167</v>
      </c>
      <c r="AN335" s="90" t="s">
        <v>2643</v>
      </c>
      <c r="AO335" s="90" t="s">
        <v>1361</v>
      </c>
      <c r="AP335" s="90" t="s">
        <v>2201</v>
      </c>
      <c r="AQ335" s="90" t="s">
        <v>3876</v>
      </c>
      <c r="AS335" s="90" t="s">
        <v>283</v>
      </c>
      <c r="AT335" s="90" t="s">
        <v>3343</v>
      </c>
      <c r="AU335" s="90" t="s">
        <v>1381</v>
      </c>
    </row>
    <row r="336" spans="38:47" x14ac:dyDescent="0.25">
      <c r="AL336" s="90">
        <f t="shared" si="8"/>
        <v>331</v>
      </c>
      <c r="AM336" s="90" t="s">
        <v>173</v>
      </c>
      <c r="AN336" s="90" t="s">
        <v>2576</v>
      </c>
      <c r="AO336" s="90" t="s">
        <v>1361</v>
      </c>
      <c r="AP336" s="90" t="s">
        <v>2205</v>
      </c>
      <c r="AQ336" s="90" t="s">
        <v>3876</v>
      </c>
      <c r="AS336" s="90" t="s">
        <v>167</v>
      </c>
      <c r="AT336" s="90" t="s">
        <v>3117</v>
      </c>
      <c r="AU336" s="90" t="s">
        <v>1361</v>
      </c>
    </row>
    <row r="337" spans="38:47" x14ac:dyDescent="0.25">
      <c r="AL337" s="90">
        <f t="shared" si="8"/>
        <v>332</v>
      </c>
      <c r="AM337" s="90" t="s">
        <v>874</v>
      </c>
      <c r="AN337" s="90" t="s">
        <v>2653</v>
      </c>
      <c r="AO337" s="90" t="s">
        <v>1521</v>
      </c>
      <c r="AP337" s="90" t="s">
        <v>2203</v>
      </c>
      <c r="AQ337" s="91" t="s">
        <v>3878</v>
      </c>
      <c r="AS337" s="90" t="s">
        <v>173</v>
      </c>
      <c r="AT337" s="90" t="s">
        <v>3118</v>
      </c>
      <c r="AU337" s="90" t="s">
        <v>1361</v>
      </c>
    </row>
    <row r="338" spans="38:47" x14ac:dyDescent="0.25">
      <c r="AL338" s="90">
        <f t="shared" si="8"/>
        <v>333</v>
      </c>
      <c r="AM338" s="90" t="s">
        <v>1535</v>
      </c>
      <c r="AN338" s="90" t="s">
        <v>2461</v>
      </c>
      <c r="AO338" s="90" t="s">
        <v>1521</v>
      </c>
      <c r="AP338" s="90" t="s">
        <v>2201</v>
      </c>
      <c r="AQ338" s="91" t="s">
        <v>3878</v>
      </c>
      <c r="AS338" s="90" t="s">
        <v>874</v>
      </c>
      <c r="AT338" s="90" t="s">
        <v>3119</v>
      </c>
      <c r="AU338" s="90" t="s">
        <v>1521</v>
      </c>
    </row>
    <row r="339" spans="38:47" x14ac:dyDescent="0.25">
      <c r="AL339" s="90">
        <f t="shared" si="8"/>
        <v>334</v>
      </c>
      <c r="AM339" s="90" t="s">
        <v>1630</v>
      </c>
      <c r="AN339" s="90" t="s">
        <v>2415</v>
      </c>
      <c r="AO339" s="90" t="s">
        <v>1626</v>
      </c>
      <c r="AP339" s="90" t="s">
        <v>2201</v>
      </c>
      <c r="AQ339" s="91" t="s">
        <v>3878</v>
      </c>
      <c r="AS339" s="90" t="s">
        <v>1535</v>
      </c>
      <c r="AT339" s="90" t="s">
        <v>3344</v>
      </c>
      <c r="AU339" s="90" t="s">
        <v>1521</v>
      </c>
    </row>
    <row r="340" spans="38:47" x14ac:dyDescent="0.25">
      <c r="AL340" s="90">
        <f t="shared" si="8"/>
        <v>335</v>
      </c>
      <c r="AM340" s="90" t="s">
        <v>1315</v>
      </c>
      <c r="AN340" s="90" t="s">
        <v>2359</v>
      </c>
      <c r="AO340" s="90" t="s">
        <v>1305</v>
      </c>
      <c r="AP340" s="90" t="s">
        <v>2204</v>
      </c>
      <c r="AQ340" s="90" t="s">
        <v>3876</v>
      </c>
      <c r="AS340" s="90" t="s">
        <v>1630</v>
      </c>
      <c r="AT340" s="90" t="s">
        <v>3345</v>
      </c>
      <c r="AU340" s="90" t="s">
        <v>1626</v>
      </c>
    </row>
    <row r="341" spans="38:47" x14ac:dyDescent="0.25">
      <c r="AL341" s="90">
        <f t="shared" si="8"/>
        <v>336</v>
      </c>
      <c r="AM341" s="90" t="s">
        <v>1441</v>
      </c>
      <c r="AN341" s="90" t="s">
        <v>2825</v>
      </c>
      <c r="AO341" s="90" t="s">
        <v>1436</v>
      </c>
      <c r="AP341" s="90" t="s">
        <v>2201</v>
      </c>
      <c r="AQ341" s="90" t="s">
        <v>3876</v>
      </c>
      <c r="AS341" s="90" t="s">
        <v>1315</v>
      </c>
      <c r="AT341" s="90" t="s">
        <v>3120</v>
      </c>
      <c r="AU341" s="90" t="s">
        <v>1305</v>
      </c>
    </row>
    <row r="342" spans="38:47" x14ac:dyDescent="0.25">
      <c r="AL342" s="90">
        <f t="shared" si="8"/>
        <v>337</v>
      </c>
      <c r="AM342" s="90" t="s">
        <v>1508</v>
      </c>
      <c r="AN342" s="90" t="s">
        <v>2467</v>
      </c>
      <c r="AO342" s="90" t="s">
        <v>1492</v>
      </c>
      <c r="AP342" s="90" t="s">
        <v>2201</v>
      </c>
      <c r="AQ342" s="90" t="s">
        <v>3877</v>
      </c>
      <c r="AS342" s="90" t="s">
        <v>1441</v>
      </c>
      <c r="AT342" s="90" t="s">
        <v>3346</v>
      </c>
      <c r="AU342" s="90" t="s">
        <v>1436</v>
      </c>
    </row>
    <row r="343" spans="38:47" x14ac:dyDescent="0.25">
      <c r="AL343" s="90">
        <f t="shared" si="8"/>
        <v>338</v>
      </c>
      <c r="AM343" s="90" t="s">
        <v>820</v>
      </c>
      <c r="AN343" s="90" t="s">
        <v>2366</v>
      </c>
      <c r="AO343" s="90" t="s">
        <v>1492</v>
      </c>
      <c r="AP343" s="90" t="s">
        <v>2201</v>
      </c>
      <c r="AQ343" s="90" t="s">
        <v>3877</v>
      </c>
      <c r="AS343" s="90" t="s">
        <v>1508</v>
      </c>
      <c r="AT343" s="90" t="s">
        <v>3347</v>
      </c>
      <c r="AU343" s="90" t="s">
        <v>1492</v>
      </c>
    </row>
    <row r="344" spans="38:47" x14ac:dyDescent="0.25">
      <c r="AL344" s="90">
        <f t="shared" si="8"/>
        <v>339</v>
      </c>
      <c r="AM344" s="90" t="s">
        <v>1537</v>
      </c>
      <c r="AN344" s="90" t="s">
        <v>2640</v>
      </c>
      <c r="AO344" s="90" t="s">
        <v>1521</v>
      </c>
      <c r="AP344" s="90" t="s">
        <v>2205</v>
      </c>
      <c r="AQ344" s="91" t="s">
        <v>3878</v>
      </c>
      <c r="AS344" s="90" t="s">
        <v>820</v>
      </c>
      <c r="AT344" s="90" t="s">
        <v>3121</v>
      </c>
      <c r="AU344" s="90" t="s">
        <v>1492</v>
      </c>
    </row>
    <row r="345" spans="38:47" x14ac:dyDescent="0.25">
      <c r="AL345" s="90">
        <f t="shared" si="8"/>
        <v>340</v>
      </c>
      <c r="AM345" s="90" t="s">
        <v>660</v>
      </c>
      <c r="AN345" s="90" t="s">
        <v>2626</v>
      </c>
      <c r="AO345" s="90" t="s">
        <v>1485</v>
      </c>
      <c r="AP345" s="90" t="s">
        <v>2202</v>
      </c>
      <c r="AQ345" s="90" t="s">
        <v>3877</v>
      </c>
      <c r="AS345" s="90" t="s">
        <v>1537</v>
      </c>
      <c r="AT345" s="90" t="s">
        <v>3348</v>
      </c>
      <c r="AU345" s="90" t="s">
        <v>1521</v>
      </c>
    </row>
    <row r="346" spans="38:47" x14ac:dyDescent="0.25">
      <c r="AL346" s="90">
        <f t="shared" si="8"/>
        <v>341</v>
      </c>
      <c r="AM346" s="90" t="s">
        <v>1368</v>
      </c>
      <c r="AN346" s="90" t="s">
        <v>2584</v>
      </c>
      <c r="AO346" s="90" t="s">
        <v>1361</v>
      </c>
      <c r="AP346" s="90" t="s">
        <v>2206</v>
      </c>
      <c r="AQ346" s="90" t="s">
        <v>3876</v>
      </c>
      <c r="AS346" s="90" t="s">
        <v>660</v>
      </c>
      <c r="AT346" s="90" t="s">
        <v>2965</v>
      </c>
      <c r="AU346" s="90" t="s">
        <v>1485</v>
      </c>
    </row>
    <row r="347" spans="38:47" x14ac:dyDescent="0.25">
      <c r="AL347" s="90">
        <f t="shared" si="8"/>
        <v>342</v>
      </c>
      <c r="AM347" s="90" t="s">
        <v>1337</v>
      </c>
      <c r="AN347" s="90" t="s">
        <v>2431</v>
      </c>
      <c r="AO347" s="90" t="s">
        <v>1320</v>
      </c>
      <c r="AP347" s="90" t="s">
        <v>2201</v>
      </c>
      <c r="AQ347" s="91" t="s">
        <v>3878</v>
      </c>
      <c r="AS347" s="90" t="s">
        <v>1368</v>
      </c>
      <c r="AT347" s="90" t="s">
        <v>3122</v>
      </c>
      <c r="AU347" s="90" t="s">
        <v>1361</v>
      </c>
    </row>
    <row r="348" spans="38:47" x14ac:dyDescent="0.25">
      <c r="AL348" s="90">
        <f t="shared" si="8"/>
        <v>343</v>
      </c>
      <c r="AM348" s="90" t="s">
        <v>1631</v>
      </c>
      <c r="AN348" s="90" t="s">
        <v>2417</v>
      </c>
      <c r="AO348" s="90" t="s">
        <v>1626</v>
      </c>
      <c r="AP348" s="90" t="s">
        <v>2201</v>
      </c>
      <c r="AQ348" s="91" t="s">
        <v>3878</v>
      </c>
      <c r="AS348" s="90" t="s">
        <v>1337</v>
      </c>
      <c r="AT348" s="90" t="s">
        <v>3349</v>
      </c>
      <c r="AU348" s="90" t="s">
        <v>1320</v>
      </c>
    </row>
    <row r="349" spans="38:47" x14ac:dyDescent="0.25">
      <c r="AL349" s="90">
        <f t="shared" si="8"/>
        <v>344</v>
      </c>
      <c r="AM349" s="90" t="s">
        <v>1431</v>
      </c>
      <c r="AN349" s="90" t="s">
        <v>2716</v>
      </c>
      <c r="AO349" s="90" t="s">
        <v>1422</v>
      </c>
      <c r="AP349" s="90" t="s">
        <v>2202</v>
      </c>
      <c r="AQ349" s="91" t="s">
        <v>3878</v>
      </c>
      <c r="AS349" s="90" t="s">
        <v>1631</v>
      </c>
      <c r="AT349" s="90" t="s">
        <v>3350</v>
      </c>
      <c r="AU349" s="90" t="s">
        <v>1626</v>
      </c>
    </row>
    <row r="350" spans="38:47" x14ac:dyDescent="0.25">
      <c r="AL350" s="90">
        <f t="shared" si="8"/>
        <v>345</v>
      </c>
      <c r="AM350" s="90" t="s">
        <v>1442</v>
      </c>
      <c r="AN350" s="90" t="s">
        <v>2826</v>
      </c>
      <c r="AO350" s="90" t="s">
        <v>1436</v>
      </c>
      <c r="AP350" s="90" t="s">
        <v>2201</v>
      </c>
      <c r="AQ350" s="90" t="s">
        <v>3876</v>
      </c>
      <c r="AS350" s="90" t="s">
        <v>1431</v>
      </c>
      <c r="AT350" s="90" t="s">
        <v>2949</v>
      </c>
      <c r="AU350" s="90" t="s">
        <v>1422</v>
      </c>
    </row>
    <row r="351" spans="38:47" x14ac:dyDescent="0.25">
      <c r="AL351" s="90">
        <f t="shared" si="8"/>
        <v>346</v>
      </c>
      <c r="AM351" s="90" t="s">
        <v>979</v>
      </c>
      <c r="AN351" s="90" t="s">
        <v>2591</v>
      </c>
      <c r="AO351" s="90" t="s">
        <v>1604</v>
      </c>
      <c r="AP351" s="90" t="s">
        <v>2206</v>
      </c>
      <c r="AQ351" s="91" t="s">
        <v>3878</v>
      </c>
      <c r="AS351" s="90" t="s">
        <v>1442</v>
      </c>
      <c r="AT351" s="90" t="s">
        <v>3351</v>
      </c>
      <c r="AU351" s="90" t="s">
        <v>1436</v>
      </c>
    </row>
    <row r="352" spans="38:47" x14ac:dyDescent="0.25">
      <c r="AL352" s="90">
        <f t="shared" si="8"/>
        <v>347</v>
      </c>
      <c r="AM352" s="90" t="s">
        <v>1338</v>
      </c>
      <c r="AN352" s="90" t="s">
        <v>2522</v>
      </c>
      <c r="AO352" s="90" t="s">
        <v>1320</v>
      </c>
      <c r="AP352" s="90" t="s">
        <v>2205</v>
      </c>
      <c r="AQ352" s="91" t="s">
        <v>3878</v>
      </c>
      <c r="AS352" s="90" t="s">
        <v>979</v>
      </c>
      <c r="AT352" s="90" t="s">
        <v>2976</v>
      </c>
      <c r="AU352" s="90" t="s">
        <v>1604</v>
      </c>
    </row>
    <row r="353" spans="38:47" x14ac:dyDescent="0.25">
      <c r="AL353" s="90">
        <f t="shared" si="8"/>
        <v>348</v>
      </c>
      <c r="AM353" s="90" t="s">
        <v>558</v>
      </c>
      <c r="AN353" s="90" t="s">
        <v>2455</v>
      </c>
      <c r="AO353" s="90" t="s">
        <v>1450</v>
      </c>
      <c r="AP353" s="90" t="s">
        <v>2205</v>
      </c>
      <c r="AQ353" s="91" t="s">
        <v>3878</v>
      </c>
      <c r="AS353" s="90" t="s">
        <v>1338</v>
      </c>
      <c r="AT353" s="90" t="s">
        <v>3352</v>
      </c>
      <c r="AU353" s="90" t="s">
        <v>1320</v>
      </c>
    </row>
    <row r="354" spans="38:47" x14ac:dyDescent="0.25">
      <c r="AL354" s="90">
        <f t="shared" si="8"/>
        <v>349</v>
      </c>
      <c r="AM354" s="90" t="s">
        <v>1489</v>
      </c>
      <c r="AN354" s="90" t="s">
        <v>2651</v>
      </c>
      <c r="AO354" s="90" t="s">
        <v>1485</v>
      </c>
      <c r="AP354" s="90" t="s">
        <v>2205</v>
      </c>
      <c r="AQ354" s="90" t="s">
        <v>3877</v>
      </c>
      <c r="AS354" s="90" t="s">
        <v>558</v>
      </c>
      <c r="AT354" s="90" t="s">
        <v>3123</v>
      </c>
      <c r="AU354" s="90" t="s">
        <v>1450</v>
      </c>
    </row>
    <row r="355" spans="38:47" x14ac:dyDescent="0.25">
      <c r="AL355" s="90">
        <f t="shared" si="8"/>
        <v>350</v>
      </c>
      <c r="AM355" s="90" t="s">
        <v>1432</v>
      </c>
      <c r="AN355" s="90" t="s">
        <v>2645</v>
      </c>
      <c r="AO355" s="90" t="s">
        <v>1422</v>
      </c>
      <c r="AP355" s="90" t="s">
        <v>2201</v>
      </c>
      <c r="AQ355" s="91" t="s">
        <v>3878</v>
      </c>
      <c r="AS355" s="90" t="s">
        <v>1489</v>
      </c>
      <c r="AT355" s="90" t="s">
        <v>3124</v>
      </c>
      <c r="AU355" s="90" t="s">
        <v>1485</v>
      </c>
    </row>
    <row r="356" spans="38:47" x14ac:dyDescent="0.25">
      <c r="AL356" s="90">
        <f t="shared" si="8"/>
        <v>351</v>
      </c>
      <c r="AM356" s="90" t="s">
        <v>1574</v>
      </c>
      <c r="AN356" s="90" t="s">
        <v>2804</v>
      </c>
      <c r="AO356" s="90" t="s">
        <v>1570</v>
      </c>
      <c r="AP356" s="90" t="s">
        <v>2201</v>
      </c>
      <c r="AQ356" s="91" t="s">
        <v>3878</v>
      </c>
      <c r="AS356" s="90" t="s">
        <v>1432</v>
      </c>
      <c r="AT356" s="90" t="s">
        <v>3353</v>
      </c>
      <c r="AU356" s="90" t="s">
        <v>1422</v>
      </c>
    </row>
    <row r="357" spans="38:47" x14ac:dyDescent="0.25">
      <c r="AL357" s="90">
        <f t="shared" si="8"/>
        <v>352</v>
      </c>
      <c r="AM357" s="90" t="s">
        <v>1369</v>
      </c>
      <c r="AN357" s="90" t="s">
        <v>2396</v>
      </c>
      <c r="AO357" s="90" t="s">
        <v>1361</v>
      </c>
      <c r="AP357" s="90" t="s">
        <v>2204</v>
      </c>
      <c r="AQ357" s="90" t="s">
        <v>3876</v>
      </c>
      <c r="AS357" s="90" t="s">
        <v>1574</v>
      </c>
      <c r="AT357" s="90" t="s">
        <v>3354</v>
      </c>
      <c r="AU357" s="90" t="s">
        <v>1570</v>
      </c>
    </row>
    <row r="358" spans="38:47" x14ac:dyDescent="0.25">
      <c r="AL358" s="90">
        <f t="shared" si="8"/>
        <v>353</v>
      </c>
      <c r="AM358" s="90" t="s">
        <v>1599</v>
      </c>
      <c r="AN358" s="90" t="s">
        <v>2849</v>
      </c>
      <c r="AO358" s="90" t="s">
        <v>781</v>
      </c>
      <c r="AP358" s="90" t="s">
        <v>2205</v>
      </c>
      <c r="AQ358" s="90" t="s">
        <v>3877</v>
      </c>
      <c r="AS358" s="90" t="s">
        <v>1369</v>
      </c>
      <c r="AT358" s="90" t="s">
        <v>3125</v>
      </c>
      <c r="AU358" s="90" t="s">
        <v>1361</v>
      </c>
    </row>
    <row r="359" spans="38:47" x14ac:dyDescent="0.25">
      <c r="AL359" s="90">
        <f t="shared" si="8"/>
        <v>354</v>
      </c>
      <c r="AM359" s="90" t="s">
        <v>1402</v>
      </c>
      <c r="AN359" s="90" t="s">
        <v>2873</v>
      </c>
      <c r="AO359" s="90" t="s">
        <v>1398</v>
      </c>
      <c r="AP359" s="90" t="s">
        <v>2206</v>
      </c>
      <c r="AQ359" s="90" t="s">
        <v>3876</v>
      </c>
      <c r="AS359" s="90" t="s">
        <v>1599</v>
      </c>
      <c r="AT359" s="90" t="s">
        <v>3355</v>
      </c>
      <c r="AU359" s="90" t="s">
        <v>781</v>
      </c>
    </row>
    <row r="360" spans="38:47" x14ac:dyDescent="0.25">
      <c r="AL360" s="90">
        <f t="shared" si="8"/>
        <v>355</v>
      </c>
      <c r="AM360" s="90" t="s">
        <v>1316</v>
      </c>
      <c r="AN360" s="90" t="s">
        <v>2777</v>
      </c>
      <c r="AO360" s="90" t="s">
        <v>1305</v>
      </c>
      <c r="AP360" s="90" t="s">
        <v>2201</v>
      </c>
      <c r="AQ360" s="90" t="s">
        <v>3876</v>
      </c>
      <c r="AS360" s="90" t="s">
        <v>1402</v>
      </c>
      <c r="AT360" s="90" t="s">
        <v>2946</v>
      </c>
      <c r="AU360" s="90" t="s">
        <v>1398</v>
      </c>
    </row>
    <row r="361" spans="38:47" x14ac:dyDescent="0.25">
      <c r="AL361" s="90">
        <f t="shared" si="8"/>
        <v>356</v>
      </c>
      <c r="AM361" s="90" t="s">
        <v>1339</v>
      </c>
      <c r="AN361" s="90" t="s">
        <v>2790</v>
      </c>
      <c r="AO361" s="90" t="s">
        <v>1320</v>
      </c>
      <c r="AP361" s="90" t="s">
        <v>2201</v>
      </c>
      <c r="AQ361" s="91" t="s">
        <v>3878</v>
      </c>
      <c r="AS361" s="90" t="s">
        <v>1316</v>
      </c>
      <c r="AT361" s="90" t="s">
        <v>2930</v>
      </c>
      <c r="AU361" s="90" t="s">
        <v>1305</v>
      </c>
    </row>
    <row r="362" spans="38:47" x14ac:dyDescent="0.25">
      <c r="AL362" s="90">
        <f t="shared" si="8"/>
        <v>357</v>
      </c>
      <c r="AM362" s="90" t="s">
        <v>1340</v>
      </c>
      <c r="AN362" s="90" t="s">
        <v>2738</v>
      </c>
      <c r="AO362" s="90" t="s">
        <v>1320</v>
      </c>
      <c r="AP362" s="90" t="s">
        <v>2203</v>
      </c>
      <c r="AQ362" s="91" t="s">
        <v>3878</v>
      </c>
      <c r="AS362" s="90" t="s">
        <v>1339</v>
      </c>
      <c r="AT362" s="90" t="s">
        <v>3356</v>
      </c>
      <c r="AU362" s="90" t="s">
        <v>1320</v>
      </c>
    </row>
    <row r="363" spans="38:47" x14ac:dyDescent="0.25">
      <c r="AL363" s="90">
        <f t="shared" si="8"/>
        <v>358</v>
      </c>
      <c r="AM363" s="90" t="s">
        <v>419</v>
      </c>
      <c r="AN363" s="90" t="s">
        <v>2403</v>
      </c>
      <c r="AO363" s="90" t="s">
        <v>1422</v>
      </c>
      <c r="AP363" s="90" t="s">
        <v>2201</v>
      </c>
      <c r="AQ363" s="91" t="s">
        <v>3878</v>
      </c>
      <c r="AS363" s="90" t="s">
        <v>1340</v>
      </c>
      <c r="AT363" s="90" t="s">
        <v>3357</v>
      </c>
      <c r="AU363" s="90" t="s">
        <v>1320</v>
      </c>
    </row>
    <row r="364" spans="38:47" x14ac:dyDescent="0.25">
      <c r="AL364" s="90">
        <f t="shared" si="8"/>
        <v>359</v>
      </c>
      <c r="AM364" s="90" t="s">
        <v>1341</v>
      </c>
      <c r="AN364" s="90" t="s">
        <v>2688</v>
      </c>
      <c r="AO364" s="90" t="s">
        <v>1320</v>
      </c>
      <c r="AP364" s="90" t="s">
        <v>2201</v>
      </c>
      <c r="AQ364" s="91" t="s">
        <v>3878</v>
      </c>
      <c r="AS364" s="90" t="s">
        <v>419</v>
      </c>
      <c r="AT364" s="90" t="s">
        <v>3126</v>
      </c>
      <c r="AU364" s="90" t="s">
        <v>1422</v>
      </c>
    </row>
    <row r="365" spans="38:47" x14ac:dyDescent="0.25">
      <c r="AL365" s="90">
        <f t="shared" si="8"/>
        <v>360</v>
      </c>
      <c r="AM365" s="90" t="s">
        <v>1391</v>
      </c>
      <c r="AN365" s="90" t="s">
        <v>2600</v>
      </c>
      <c r="AO365" s="90" t="s">
        <v>1381</v>
      </c>
      <c r="AP365" s="90" t="s">
        <v>2201</v>
      </c>
      <c r="AQ365" s="90" t="s">
        <v>3876</v>
      </c>
      <c r="AS365" s="90" t="s">
        <v>1341</v>
      </c>
      <c r="AT365" s="90" t="s">
        <v>3358</v>
      </c>
      <c r="AU365" s="90" t="s">
        <v>1320</v>
      </c>
    </row>
    <row r="366" spans="38:47" x14ac:dyDescent="0.25">
      <c r="AL366" s="90">
        <f t="shared" si="8"/>
        <v>361</v>
      </c>
      <c r="AM366" s="90" t="s">
        <v>1403</v>
      </c>
      <c r="AN366" s="90" t="s">
        <v>2874</v>
      </c>
      <c r="AO366" s="90" t="s">
        <v>1398</v>
      </c>
      <c r="AP366" s="90" t="s">
        <v>2202</v>
      </c>
      <c r="AQ366" s="90" t="s">
        <v>3876</v>
      </c>
      <c r="AS366" s="90" t="s">
        <v>1391</v>
      </c>
      <c r="AT366" s="90" t="s">
        <v>3359</v>
      </c>
      <c r="AU366" s="90" t="s">
        <v>1381</v>
      </c>
    </row>
    <row r="367" spans="38:47" x14ac:dyDescent="0.25">
      <c r="AL367" s="90">
        <f t="shared" si="8"/>
        <v>362</v>
      </c>
      <c r="AM367" s="90" t="s">
        <v>1559</v>
      </c>
      <c r="AN367" s="90" t="s">
        <v>2698</v>
      </c>
      <c r="AO367" s="90" t="s">
        <v>1547</v>
      </c>
      <c r="AP367" s="90" t="s">
        <v>2201</v>
      </c>
      <c r="AQ367" s="90" t="s">
        <v>3876</v>
      </c>
      <c r="AS367" s="90" t="s">
        <v>1403</v>
      </c>
      <c r="AT367" s="90" t="s">
        <v>2926</v>
      </c>
      <c r="AU367" s="90" t="s">
        <v>1398</v>
      </c>
    </row>
    <row r="368" spans="38:47" x14ac:dyDescent="0.25">
      <c r="AL368" s="90">
        <f t="shared" si="8"/>
        <v>363</v>
      </c>
      <c r="AM368" s="90" t="s">
        <v>832</v>
      </c>
      <c r="AN368" s="90" t="s">
        <v>2772</v>
      </c>
      <c r="AO368" s="90" t="s">
        <v>1492</v>
      </c>
      <c r="AP368" s="90" t="s">
        <v>2203</v>
      </c>
      <c r="AQ368" s="90" t="s">
        <v>3877</v>
      </c>
      <c r="AS368" s="90" t="s">
        <v>1559</v>
      </c>
      <c r="AT368" s="90" t="s">
        <v>3360</v>
      </c>
      <c r="AU368" s="90" t="s">
        <v>1547</v>
      </c>
    </row>
    <row r="369" spans="38:47" x14ac:dyDescent="0.25">
      <c r="AL369" s="90">
        <f t="shared" si="8"/>
        <v>364</v>
      </c>
      <c r="AM369" s="90" t="s">
        <v>902</v>
      </c>
      <c r="AN369" s="90" t="s">
        <v>2596</v>
      </c>
      <c r="AO369" s="90" t="s">
        <v>1547</v>
      </c>
      <c r="AP369" s="90" t="s">
        <v>2204</v>
      </c>
      <c r="AQ369" s="90" t="s">
        <v>3876</v>
      </c>
      <c r="AS369" s="90" t="s">
        <v>832</v>
      </c>
      <c r="AT369" s="90" t="s">
        <v>3127</v>
      </c>
      <c r="AU369" s="90" t="s">
        <v>1492</v>
      </c>
    </row>
    <row r="370" spans="38:47" x14ac:dyDescent="0.25">
      <c r="AL370" s="90">
        <f t="shared" si="8"/>
        <v>365</v>
      </c>
      <c r="AM370" s="90" t="s">
        <v>836</v>
      </c>
      <c r="AN370" s="90" t="s">
        <v>2364</v>
      </c>
      <c r="AO370" s="90" t="s">
        <v>1492</v>
      </c>
      <c r="AP370" s="90" t="s">
        <v>2203</v>
      </c>
      <c r="AQ370" s="90" t="s">
        <v>3877</v>
      </c>
      <c r="AS370" s="90" t="s">
        <v>902</v>
      </c>
      <c r="AT370" s="90" t="s">
        <v>3127</v>
      </c>
      <c r="AU370" s="90" t="s">
        <v>1547</v>
      </c>
    </row>
    <row r="371" spans="38:47" x14ac:dyDescent="0.25">
      <c r="AL371" s="90">
        <f t="shared" si="8"/>
        <v>366</v>
      </c>
      <c r="AM371" s="90" t="s">
        <v>1617</v>
      </c>
      <c r="AN371" s="90" t="s">
        <v>2630</v>
      </c>
      <c r="AO371" s="90" t="s">
        <v>1604</v>
      </c>
      <c r="AP371" s="90" t="s">
        <v>2206</v>
      </c>
      <c r="AQ371" s="91" t="s">
        <v>3878</v>
      </c>
      <c r="AS371" s="90" t="s">
        <v>836</v>
      </c>
      <c r="AT371" s="90" t="s">
        <v>3361</v>
      </c>
      <c r="AU371" s="90" t="s">
        <v>1492</v>
      </c>
    </row>
    <row r="372" spans="38:47" x14ac:dyDescent="0.25">
      <c r="AL372" s="90">
        <f t="shared" si="8"/>
        <v>367</v>
      </c>
      <c r="AM372" s="90" t="s">
        <v>652</v>
      </c>
      <c r="AN372" s="90" t="s">
        <v>2648</v>
      </c>
      <c r="AO372" s="90" t="s">
        <v>1485</v>
      </c>
      <c r="AP372" s="90" t="s">
        <v>2201</v>
      </c>
      <c r="AQ372" s="90" t="s">
        <v>3877</v>
      </c>
      <c r="AS372" s="90" t="s">
        <v>1617</v>
      </c>
      <c r="AT372" s="90" t="s">
        <v>3362</v>
      </c>
      <c r="AU372" s="90" t="s">
        <v>1604</v>
      </c>
    </row>
    <row r="373" spans="38:47" x14ac:dyDescent="0.25">
      <c r="AL373" s="90">
        <f t="shared" si="8"/>
        <v>368</v>
      </c>
      <c r="AM373" s="90" t="s">
        <v>1342</v>
      </c>
      <c r="AN373" s="90" t="s">
        <v>2735</v>
      </c>
      <c r="AO373" s="90" t="s">
        <v>1320</v>
      </c>
      <c r="AP373" s="90" t="s">
        <v>2203</v>
      </c>
      <c r="AQ373" s="91" t="s">
        <v>3878</v>
      </c>
      <c r="AS373" s="90" t="s">
        <v>652</v>
      </c>
      <c r="AT373" s="90" t="s">
        <v>3128</v>
      </c>
      <c r="AU373" s="90" t="s">
        <v>1485</v>
      </c>
    </row>
    <row r="374" spans="38:47" x14ac:dyDescent="0.25">
      <c r="AL374" s="90">
        <f t="shared" si="8"/>
        <v>369</v>
      </c>
      <c r="AM374" s="90" t="s">
        <v>935</v>
      </c>
      <c r="AN374" s="90" t="s">
        <v>2675</v>
      </c>
      <c r="AO374" s="90" t="s">
        <v>1583</v>
      </c>
      <c r="AP374" s="90" t="s">
        <v>2204</v>
      </c>
      <c r="AQ374" s="90" t="s">
        <v>3876</v>
      </c>
      <c r="AS374" s="90" t="s">
        <v>1342</v>
      </c>
      <c r="AT374" s="90" t="s">
        <v>3363</v>
      </c>
      <c r="AU374" s="90" t="s">
        <v>1320</v>
      </c>
    </row>
    <row r="375" spans="38:47" x14ac:dyDescent="0.25">
      <c r="AL375" s="90">
        <f t="shared" si="8"/>
        <v>370</v>
      </c>
      <c r="AM375" s="90" t="s">
        <v>1343</v>
      </c>
      <c r="AN375" s="90" t="s">
        <v>2418</v>
      </c>
      <c r="AO375" s="90" t="s">
        <v>1320</v>
      </c>
      <c r="AP375" s="90" t="s">
        <v>2201</v>
      </c>
      <c r="AQ375" s="91" t="s">
        <v>3878</v>
      </c>
      <c r="AS375" s="90" t="s">
        <v>935</v>
      </c>
      <c r="AT375" s="90" t="s">
        <v>3129</v>
      </c>
      <c r="AU375" s="90" t="s">
        <v>1583</v>
      </c>
    </row>
    <row r="376" spans="38:47" x14ac:dyDescent="0.25">
      <c r="AL376" s="90">
        <f t="shared" si="8"/>
        <v>371</v>
      </c>
      <c r="AM376" s="90" t="s">
        <v>1433</v>
      </c>
      <c r="AN376" s="90" t="s">
        <v>3875</v>
      </c>
      <c r="AO376" s="90" t="s">
        <v>1422</v>
      </c>
      <c r="AP376" s="90" t="s">
        <v>2205</v>
      </c>
      <c r="AQ376" s="91" t="s">
        <v>3878</v>
      </c>
      <c r="AS376" s="90" t="s">
        <v>1343</v>
      </c>
      <c r="AT376" s="90" t="s">
        <v>3364</v>
      </c>
      <c r="AU376" s="90" t="s">
        <v>1320</v>
      </c>
    </row>
    <row r="377" spans="38:47" x14ac:dyDescent="0.25">
      <c r="AL377" s="90">
        <f t="shared" si="8"/>
        <v>372</v>
      </c>
      <c r="AM377" s="90" t="s">
        <v>1650</v>
      </c>
      <c r="AN377" s="90" t="s">
        <v>2354</v>
      </c>
      <c r="AO377" s="90" t="s">
        <v>1638</v>
      </c>
      <c r="AP377" s="90" t="s">
        <v>2204</v>
      </c>
      <c r="AQ377" s="91" t="s">
        <v>3878</v>
      </c>
      <c r="AS377" s="90" t="s">
        <v>1650</v>
      </c>
      <c r="AT377" s="90" t="s">
        <v>3130</v>
      </c>
      <c r="AU377" s="90" t="s">
        <v>1638</v>
      </c>
    </row>
    <row r="378" spans="38:47" x14ac:dyDescent="0.25">
      <c r="AL378" s="90">
        <f t="shared" si="8"/>
        <v>373</v>
      </c>
      <c r="AM378" s="90" t="s">
        <v>1344</v>
      </c>
      <c r="AN378" s="90" t="s">
        <v>2412</v>
      </c>
      <c r="AO378" s="90" t="s">
        <v>1320</v>
      </c>
      <c r="AP378" s="90" t="s">
        <v>2205</v>
      </c>
      <c r="AQ378" s="91" t="s">
        <v>3878</v>
      </c>
      <c r="AS378" s="90" t="s">
        <v>1344</v>
      </c>
      <c r="AT378" s="90" t="s">
        <v>3365</v>
      </c>
      <c r="AU378" s="90" t="s">
        <v>1320</v>
      </c>
    </row>
    <row r="379" spans="38:47" x14ac:dyDescent="0.25">
      <c r="AL379" s="90">
        <f t="shared" si="8"/>
        <v>374</v>
      </c>
      <c r="AM379" s="90" t="s">
        <v>1370</v>
      </c>
      <c r="AN379" s="90" t="s">
        <v>2617</v>
      </c>
      <c r="AO379" s="90" t="s">
        <v>1361</v>
      </c>
      <c r="AP379" s="90" t="s">
        <v>2205</v>
      </c>
      <c r="AQ379" s="90" t="s">
        <v>3876</v>
      </c>
      <c r="AS379" s="90" t="s">
        <v>1370</v>
      </c>
      <c r="AT379" s="90" t="s">
        <v>3366</v>
      </c>
      <c r="AU379" s="90" t="s">
        <v>1361</v>
      </c>
    </row>
    <row r="380" spans="38:47" x14ac:dyDescent="0.25">
      <c r="AL380" s="90">
        <f t="shared" si="8"/>
        <v>375</v>
      </c>
      <c r="AM380" s="90" t="s">
        <v>1345</v>
      </c>
      <c r="AN380" s="90" t="s">
        <v>2808</v>
      </c>
      <c r="AO380" s="90" t="s">
        <v>1320</v>
      </c>
      <c r="AP380" s="90" t="s">
        <v>2201</v>
      </c>
      <c r="AQ380" s="91" t="s">
        <v>3878</v>
      </c>
      <c r="AS380" s="90" t="s">
        <v>1345</v>
      </c>
      <c r="AT380" s="90" t="s">
        <v>3367</v>
      </c>
      <c r="AU380" s="90" t="s">
        <v>1320</v>
      </c>
    </row>
    <row r="381" spans="38:47" x14ac:dyDescent="0.25">
      <c r="AL381" s="90">
        <f t="shared" si="8"/>
        <v>376</v>
      </c>
      <c r="AM381" s="90" t="s">
        <v>94</v>
      </c>
      <c r="AN381" s="90" t="s">
        <v>2795</v>
      </c>
      <c r="AO381" s="90" t="s">
        <v>1320</v>
      </c>
      <c r="AP381" s="90" t="s">
        <v>2201</v>
      </c>
      <c r="AQ381" s="91" t="s">
        <v>3878</v>
      </c>
      <c r="AS381" s="90" t="s">
        <v>94</v>
      </c>
      <c r="AT381" s="90" t="s">
        <v>3368</v>
      </c>
      <c r="AU381" s="90" t="s">
        <v>1320</v>
      </c>
    </row>
    <row r="382" spans="38:47" x14ac:dyDescent="0.25">
      <c r="AL382" s="90">
        <f t="shared" si="8"/>
        <v>377</v>
      </c>
      <c r="AM382" s="90" t="s">
        <v>878</v>
      </c>
      <c r="AN382" s="90" t="s">
        <v>2649</v>
      </c>
      <c r="AO382" s="90" t="s">
        <v>1521</v>
      </c>
      <c r="AP382" s="90" t="s">
        <v>2201</v>
      </c>
      <c r="AQ382" s="91" t="s">
        <v>3878</v>
      </c>
      <c r="AS382" s="90" t="s">
        <v>878</v>
      </c>
      <c r="AT382" s="90" t="s">
        <v>3131</v>
      </c>
      <c r="AU382" s="90" t="s">
        <v>1521</v>
      </c>
    </row>
    <row r="383" spans="38:47" x14ac:dyDescent="0.25">
      <c r="AL383" s="90">
        <f t="shared" si="8"/>
        <v>378</v>
      </c>
      <c r="AM383" s="90" t="s">
        <v>923</v>
      </c>
      <c r="AN383" s="90" t="s">
        <v>2719</v>
      </c>
      <c r="AO383" s="90" t="s">
        <v>1570</v>
      </c>
      <c r="AP383" s="90" t="s">
        <v>2205</v>
      </c>
      <c r="AQ383" s="91" t="s">
        <v>3878</v>
      </c>
      <c r="AS383" s="90" t="s">
        <v>923</v>
      </c>
      <c r="AT383" s="90" t="s">
        <v>1570</v>
      </c>
      <c r="AU383" s="90" t="s">
        <v>1570</v>
      </c>
    </row>
    <row r="384" spans="38:47" x14ac:dyDescent="0.25">
      <c r="AL384" s="90">
        <f t="shared" si="8"/>
        <v>379</v>
      </c>
      <c r="AM384" s="90" t="s">
        <v>1575</v>
      </c>
      <c r="AN384" s="90" t="s">
        <v>2682</v>
      </c>
      <c r="AO384" s="90" t="s">
        <v>1570</v>
      </c>
      <c r="AP384" s="90" t="s">
        <v>2205</v>
      </c>
      <c r="AQ384" s="91" t="s">
        <v>3878</v>
      </c>
      <c r="AS384" s="90" t="s">
        <v>1575</v>
      </c>
      <c r="AT384" s="90" t="s">
        <v>2938</v>
      </c>
      <c r="AU384" s="90" t="s">
        <v>1570</v>
      </c>
    </row>
    <row r="385" spans="38:47" x14ac:dyDescent="0.25">
      <c r="AL385" s="90">
        <f t="shared" si="8"/>
        <v>380</v>
      </c>
      <c r="AM385" s="90" t="s">
        <v>1443</v>
      </c>
      <c r="AN385" s="90" t="s">
        <v>2351</v>
      </c>
      <c r="AO385" s="90" t="s">
        <v>1436</v>
      </c>
      <c r="AP385" s="90" t="s">
        <v>2201</v>
      </c>
      <c r="AQ385" s="90" t="s">
        <v>3876</v>
      </c>
      <c r="AS385" s="90" t="s">
        <v>1443</v>
      </c>
      <c r="AT385" s="90" t="s">
        <v>3369</v>
      </c>
      <c r="AU385" s="90" t="s">
        <v>1436</v>
      </c>
    </row>
    <row r="386" spans="38:47" x14ac:dyDescent="0.25">
      <c r="AL386" s="90">
        <f t="shared" si="8"/>
        <v>381</v>
      </c>
      <c r="AM386" s="90" t="s">
        <v>972</v>
      </c>
      <c r="AN386" s="90" t="s">
        <v>2894</v>
      </c>
      <c r="AO386" s="90" t="s">
        <v>781</v>
      </c>
      <c r="AP386" s="90" t="s">
        <v>2204</v>
      </c>
      <c r="AQ386" s="90" t="s">
        <v>3877</v>
      </c>
      <c r="AS386" s="90" t="s">
        <v>972</v>
      </c>
      <c r="AT386" s="90" t="s">
        <v>3370</v>
      </c>
      <c r="AU386" s="90" t="s">
        <v>781</v>
      </c>
    </row>
    <row r="387" spans="38:47" x14ac:dyDescent="0.25">
      <c r="AL387" s="90">
        <f t="shared" si="8"/>
        <v>382</v>
      </c>
      <c r="AM387" s="90" t="s">
        <v>1371</v>
      </c>
      <c r="AN387" s="90" t="s">
        <v>2817</v>
      </c>
      <c r="AO387" s="90" t="s">
        <v>1361</v>
      </c>
      <c r="AP387" s="90" t="s">
        <v>2206</v>
      </c>
      <c r="AQ387" s="90" t="s">
        <v>3876</v>
      </c>
      <c r="AS387" s="90" t="s">
        <v>1371</v>
      </c>
      <c r="AT387" s="90" t="s">
        <v>3371</v>
      </c>
      <c r="AU387" s="90" t="s">
        <v>1361</v>
      </c>
    </row>
    <row r="388" spans="38:47" x14ac:dyDescent="0.25">
      <c r="AL388" s="90">
        <f t="shared" si="8"/>
        <v>383</v>
      </c>
      <c r="AM388" s="90" t="s">
        <v>1075</v>
      </c>
      <c r="AN388" s="90" t="s">
        <v>2668</v>
      </c>
      <c r="AO388" s="90" t="s">
        <v>1361</v>
      </c>
      <c r="AP388" s="90" t="s">
        <v>2204</v>
      </c>
      <c r="AQ388" s="90" t="s">
        <v>3876</v>
      </c>
      <c r="AS388" s="90" t="s">
        <v>1075</v>
      </c>
      <c r="AT388" s="90" t="s">
        <v>3132</v>
      </c>
      <c r="AU388" s="90" t="s">
        <v>1361</v>
      </c>
    </row>
    <row r="389" spans="38:47" x14ac:dyDescent="0.25">
      <c r="AL389" s="90">
        <f t="shared" si="8"/>
        <v>384</v>
      </c>
      <c r="AM389" s="90" t="s">
        <v>1483</v>
      </c>
      <c r="AN389" s="90" t="s">
        <v>2798</v>
      </c>
      <c r="AO389" s="90" t="s">
        <v>1480</v>
      </c>
      <c r="AP389" s="90" t="s">
        <v>2206</v>
      </c>
      <c r="AQ389" s="90" t="s">
        <v>3877</v>
      </c>
      <c r="AS389" s="90" t="s">
        <v>1483</v>
      </c>
      <c r="AT389" s="90" t="s">
        <v>3372</v>
      </c>
      <c r="AU389" s="90" t="s">
        <v>1480</v>
      </c>
    </row>
    <row r="390" spans="38:47" x14ac:dyDescent="0.25">
      <c r="AL390" s="90">
        <f t="shared" si="8"/>
        <v>385</v>
      </c>
      <c r="AM390" s="90" t="s">
        <v>936</v>
      </c>
      <c r="AN390" s="90" t="s">
        <v>2662</v>
      </c>
      <c r="AO390" s="90" t="s">
        <v>1583</v>
      </c>
      <c r="AP390" s="90" t="s">
        <v>2201</v>
      </c>
      <c r="AQ390" s="90" t="s">
        <v>3876</v>
      </c>
      <c r="AS390" s="90" t="s">
        <v>936</v>
      </c>
      <c r="AT390" s="90" t="s">
        <v>3373</v>
      </c>
      <c r="AU390" s="90" t="s">
        <v>1583</v>
      </c>
    </row>
    <row r="391" spans="38:47" x14ac:dyDescent="0.25">
      <c r="AL391" s="90">
        <f t="shared" si="8"/>
        <v>386</v>
      </c>
      <c r="AM391" s="90" t="s">
        <v>284</v>
      </c>
      <c r="AN391" s="90" t="s">
        <v>2685</v>
      </c>
      <c r="AO391" s="90" t="s">
        <v>1381</v>
      </c>
      <c r="AP391" s="90" t="s">
        <v>2201</v>
      </c>
      <c r="AQ391" s="90" t="s">
        <v>3876</v>
      </c>
      <c r="AS391" s="90" t="s">
        <v>284</v>
      </c>
      <c r="AT391" s="90" t="s">
        <v>3133</v>
      </c>
      <c r="AU391" s="90" t="s">
        <v>1381</v>
      </c>
    </row>
    <row r="392" spans="38:47" x14ac:dyDescent="0.25">
      <c r="AL392" s="90">
        <f t="shared" ref="AL392:AL455" si="9">AL391+1</f>
        <v>387</v>
      </c>
      <c r="AM392" s="90" t="s">
        <v>941</v>
      </c>
      <c r="AN392" s="90" t="s">
        <v>2893</v>
      </c>
      <c r="AO392" s="90" t="s">
        <v>1583</v>
      </c>
      <c r="AP392" s="90" t="s">
        <v>2204</v>
      </c>
      <c r="AQ392" s="90" t="s">
        <v>3876</v>
      </c>
      <c r="AS392" s="90" t="s">
        <v>941</v>
      </c>
      <c r="AT392" s="90" t="s">
        <v>3134</v>
      </c>
      <c r="AU392" s="90" t="s">
        <v>1583</v>
      </c>
    </row>
    <row r="393" spans="38:47" x14ac:dyDescent="0.25">
      <c r="AL393" s="90">
        <f t="shared" si="9"/>
        <v>388</v>
      </c>
      <c r="AM393" s="90" t="s">
        <v>1539</v>
      </c>
      <c r="AN393" s="90" t="s">
        <v>2563</v>
      </c>
      <c r="AO393" s="90" t="s">
        <v>1521</v>
      </c>
      <c r="AP393" s="90" t="s">
        <v>2201</v>
      </c>
      <c r="AQ393" s="91" t="s">
        <v>3878</v>
      </c>
      <c r="AS393" s="90" t="s">
        <v>1539</v>
      </c>
      <c r="AT393" s="90" t="s">
        <v>3135</v>
      </c>
      <c r="AU393" s="90" t="s">
        <v>1521</v>
      </c>
    </row>
    <row r="394" spans="38:47" x14ac:dyDescent="0.25">
      <c r="AL394" s="90">
        <f t="shared" si="9"/>
        <v>389</v>
      </c>
      <c r="AM394" s="90" t="s">
        <v>690</v>
      </c>
      <c r="AN394" s="90" t="s">
        <v>2456</v>
      </c>
      <c r="AO394" s="90" t="s">
        <v>1485</v>
      </c>
      <c r="AP394" s="90" t="s">
        <v>2205</v>
      </c>
      <c r="AQ394" s="90" t="s">
        <v>3877</v>
      </c>
      <c r="AS394" s="90" t="s">
        <v>690</v>
      </c>
      <c r="AT394" s="90" t="s">
        <v>2967</v>
      </c>
      <c r="AU394" s="90" t="s">
        <v>1485</v>
      </c>
    </row>
    <row r="395" spans="38:47" x14ac:dyDescent="0.25">
      <c r="AL395" s="90">
        <f t="shared" si="9"/>
        <v>390</v>
      </c>
      <c r="AM395" s="90" t="s">
        <v>1071</v>
      </c>
      <c r="AN395" s="90" t="s">
        <v>2541</v>
      </c>
      <c r="AO395" s="90" t="s">
        <v>1638</v>
      </c>
      <c r="AP395" s="90" t="s">
        <v>2205</v>
      </c>
      <c r="AQ395" s="91" t="s">
        <v>3878</v>
      </c>
      <c r="AS395" s="90" t="s">
        <v>1071</v>
      </c>
      <c r="AT395" s="90" t="s">
        <v>2978</v>
      </c>
      <c r="AU395" s="90" t="s">
        <v>1638</v>
      </c>
    </row>
    <row r="396" spans="38:47" x14ac:dyDescent="0.25">
      <c r="AL396" s="90">
        <f t="shared" si="9"/>
        <v>391</v>
      </c>
      <c r="AM396" s="90" t="s">
        <v>1588</v>
      </c>
      <c r="AN396" s="90" t="s">
        <v>2705</v>
      </c>
      <c r="AO396" s="90" t="s">
        <v>1583</v>
      </c>
      <c r="AP396" s="90" t="s">
        <v>2204</v>
      </c>
      <c r="AQ396" s="90" t="s">
        <v>3876</v>
      </c>
      <c r="AS396" s="90" t="s">
        <v>1588</v>
      </c>
      <c r="AT396" s="90" t="s">
        <v>3136</v>
      </c>
      <c r="AU396" s="90" t="s">
        <v>1583</v>
      </c>
    </row>
    <row r="397" spans="38:47" x14ac:dyDescent="0.25">
      <c r="AL397" s="90">
        <f t="shared" si="9"/>
        <v>392</v>
      </c>
      <c r="AM397" s="90" t="s">
        <v>1560</v>
      </c>
      <c r="AN397" s="90" t="s">
        <v>2724</v>
      </c>
      <c r="AO397" s="90" t="s">
        <v>1547</v>
      </c>
      <c r="AP397" s="90" t="s">
        <v>2201</v>
      </c>
      <c r="AQ397" s="90" t="s">
        <v>3876</v>
      </c>
      <c r="AS397" s="90" t="s">
        <v>1560</v>
      </c>
      <c r="AT397" s="90" t="s">
        <v>3374</v>
      </c>
      <c r="AU397" s="90" t="s">
        <v>1547</v>
      </c>
    </row>
    <row r="398" spans="38:47" x14ac:dyDescent="0.25">
      <c r="AL398" s="90">
        <f t="shared" si="9"/>
        <v>393</v>
      </c>
      <c r="AM398" s="90" t="s">
        <v>291</v>
      </c>
      <c r="AN398" s="90" t="s">
        <v>2639</v>
      </c>
      <c r="AO398" s="90" t="s">
        <v>1381</v>
      </c>
      <c r="AP398" s="90" t="s">
        <v>2205</v>
      </c>
      <c r="AQ398" s="90" t="s">
        <v>3876</v>
      </c>
      <c r="AS398" s="90" t="s">
        <v>291</v>
      </c>
      <c r="AT398" s="90" t="s">
        <v>3375</v>
      </c>
      <c r="AU398" s="90" t="s">
        <v>1381</v>
      </c>
    </row>
    <row r="399" spans="38:47" x14ac:dyDescent="0.25">
      <c r="AL399" s="90">
        <f t="shared" si="9"/>
        <v>394</v>
      </c>
      <c r="AM399" s="90" t="s">
        <v>1392</v>
      </c>
      <c r="AN399" s="90" t="s">
        <v>2723</v>
      </c>
      <c r="AO399" s="90" t="s">
        <v>1381</v>
      </c>
      <c r="AP399" s="90" t="s">
        <v>2201</v>
      </c>
      <c r="AQ399" s="90" t="s">
        <v>3876</v>
      </c>
      <c r="AS399" s="90" t="s">
        <v>1392</v>
      </c>
      <c r="AT399" s="90" t="s">
        <v>3376</v>
      </c>
      <c r="AU399" s="90" t="s">
        <v>1381</v>
      </c>
    </row>
    <row r="400" spans="38:47" x14ac:dyDescent="0.25">
      <c r="AL400" s="90">
        <f t="shared" si="9"/>
        <v>395</v>
      </c>
      <c r="AM400" s="90" t="s">
        <v>696</v>
      </c>
      <c r="AN400" s="90" t="s">
        <v>2650</v>
      </c>
      <c r="AO400" s="90" t="s">
        <v>1485</v>
      </c>
      <c r="AP400" s="90" t="s">
        <v>2203</v>
      </c>
      <c r="AQ400" s="90" t="s">
        <v>3877</v>
      </c>
      <c r="AS400" s="90" t="s">
        <v>696</v>
      </c>
      <c r="AT400" s="90" t="s">
        <v>3137</v>
      </c>
      <c r="AU400" s="90" t="s">
        <v>1485</v>
      </c>
    </row>
    <row r="401" spans="38:47" x14ac:dyDescent="0.25">
      <c r="AL401" s="90">
        <f t="shared" si="9"/>
        <v>396</v>
      </c>
      <c r="AM401" s="90" t="s">
        <v>1444</v>
      </c>
      <c r="AN401" s="90" t="s">
        <v>2619</v>
      </c>
      <c r="AO401" s="90" t="s">
        <v>1436</v>
      </c>
      <c r="AP401" s="90" t="s">
        <v>2201</v>
      </c>
      <c r="AQ401" s="90" t="s">
        <v>3876</v>
      </c>
      <c r="AS401" s="90" t="s">
        <v>1444</v>
      </c>
      <c r="AT401" s="90" t="s">
        <v>3377</v>
      </c>
      <c r="AU401" s="90" t="s">
        <v>1436</v>
      </c>
    </row>
    <row r="402" spans="38:47" x14ac:dyDescent="0.25">
      <c r="AL402" s="90">
        <f t="shared" si="9"/>
        <v>397</v>
      </c>
      <c r="AM402" s="90" t="s">
        <v>1589</v>
      </c>
      <c r="AN402" s="90" t="s">
        <v>2822</v>
      </c>
      <c r="AO402" s="90" t="s">
        <v>1583</v>
      </c>
      <c r="AP402" s="90" t="s">
        <v>2204</v>
      </c>
      <c r="AQ402" s="90" t="s">
        <v>3876</v>
      </c>
      <c r="AS402" s="90" t="s">
        <v>1589</v>
      </c>
      <c r="AT402" s="90" t="s">
        <v>3138</v>
      </c>
      <c r="AU402" s="90" t="s">
        <v>1583</v>
      </c>
    </row>
    <row r="403" spans="38:47" x14ac:dyDescent="0.25">
      <c r="AL403" s="90">
        <f t="shared" si="9"/>
        <v>398</v>
      </c>
      <c r="AM403" s="90" t="s">
        <v>1039</v>
      </c>
      <c r="AN403" s="90" t="s">
        <v>2625</v>
      </c>
      <c r="AO403" s="90" t="s">
        <v>1626</v>
      </c>
      <c r="AP403" s="90" t="s">
        <v>2205</v>
      </c>
      <c r="AQ403" s="91" t="s">
        <v>3878</v>
      </c>
      <c r="AS403" s="90" t="s">
        <v>1039</v>
      </c>
      <c r="AT403" s="90" t="s">
        <v>2964</v>
      </c>
      <c r="AU403" s="90" t="s">
        <v>1626</v>
      </c>
    </row>
    <row r="404" spans="38:47" x14ac:dyDescent="0.25">
      <c r="AL404" s="90">
        <f t="shared" si="9"/>
        <v>399</v>
      </c>
      <c r="AM404" s="90" t="s">
        <v>697</v>
      </c>
      <c r="AN404" s="90" t="s">
        <v>2426</v>
      </c>
      <c r="AO404" s="90" t="s">
        <v>1485</v>
      </c>
      <c r="AP404" s="90" t="s">
        <v>2205</v>
      </c>
      <c r="AQ404" s="90" t="s">
        <v>3877</v>
      </c>
      <c r="AS404" s="90" t="s">
        <v>697</v>
      </c>
      <c r="AT404" s="90" t="s">
        <v>3139</v>
      </c>
      <c r="AU404" s="90" t="s">
        <v>1485</v>
      </c>
    </row>
    <row r="405" spans="38:47" x14ac:dyDescent="0.25">
      <c r="AL405" s="90">
        <f t="shared" si="9"/>
        <v>400</v>
      </c>
      <c r="AM405" s="90" t="s">
        <v>38</v>
      </c>
      <c r="AN405" s="90" t="s">
        <v>2638</v>
      </c>
      <c r="AO405" s="90" t="s">
        <v>1305</v>
      </c>
      <c r="AP405" s="90" t="s">
        <v>2201</v>
      </c>
      <c r="AQ405" s="90" t="s">
        <v>3876</v>
      </c>
      <c r="AS405" s="90" t="s">
        <v>38</v>
      </c>
      <c r="AT405" s="90" t="s">
        <v>2920</v>
      </c>
      <c r="AU405" s="90" t="s">
        <v>1305</v>
      </c>
    </row>
    <row r="406" spans="38:47" x14ac:dyDescent="0.25">
      <c r="AL406" s="90">
        <f t="shared" si="9"/>
        <v>401</v>
      </c>
      <c r="AM406" s="90" t="s">
        <v>1561</v>
      </c>
      <c r="AN406" s="90" t="s">
        <v>2570</v>
      </c>
      <c r="AO406" s="90" t="s">
        <v>1547</v>
      </c>
      <c r="AP406" s="90" t="s">
        <v>2204</v>
      </c>
      <c r="AQ406" s="90" t="s">
        <v>3876</v>
      </c>
      <c r="AS406" s="90" t="s">
        <v>1561</v>
      </c>
      <c r="AT406" s="90" t="s">
        <v>3140</v>
      </c>
      <c r="AU406" s="90" t="s">
        <v>1547</v>
      </c>
    </row>
    <row r="407" spans="38:47" x14ac:dyDescent="0.25">
      <c r="AL407" s="90">
        <f t="shared" si="9"/>
        <v>402</v>
      </c>
      <c r="AM407" s="90" t="s">
        <v>1651</v>
      </c>
      <c r="AN407" s="90" t="s">
        <v>2673</v>
      </c>
      <c r="AO407" s="90" t="s">
        <v>1638</v>
      </c>
      <c r="AP407" s="90" t="s">
        <v>2204</v>
      </c>
      <c r="AQ407" s="91" t="s">
        <v>3878</v>
      </c>
      <c r="AS407" s="90" t="s">
        <v>1651</v>
      </c>
      <c r="AT407" s="90" t="s">
        <v>3141</v>
      </c>
      <c r="AU407" s="90" t="s">
        <v>1638</v>
      </c>
    </row>
    <row r="408" spans="38:47" x14ac:dyDescent="0.25">
      <c r="AL408" s="90">
        <f t="shared" si="9"/>
        <v>403</v>
      </c>
      <c r="AM408" s="90" t="s">
        <v>1563</v>
      </c>
      <c r="AN408" s="90" t="s">
        <v>2409</v>
      </c>
      <c r="AO408" s="90" t="s">
        <v>1547</v>
      </c>
      <c r="AP408" s="90" t="s">
        <v>2201</v>
      </c>
      <c r="AQ408" s="90" t="s">
        <v>3876</v>
      </c>
      <c r="AS408" s="90" t="s">
        <v>1563</v>
      </c>
      <c r="AT408" s="90" t="s">
        <v>3378</v>
      </c>
      <c r="AU408" s="90" t="s">
        <v>1547</v>
      </c>
    </row>
    <row r="409" spans="38:47" x14ac:dyDescent="0.25">
      <c r="AL409" s="90">
        <f t="shared" si="9"/>
        <v>404</v>
      </c>
      <c r="AM409" s="90" t="s">
        <v>1562</v>
      </c>
      <c r="AN409" s="90" t="s">
        <v>2775</v>
      </c>
      <c r="AO409" s="90" t="s">
        <v>1547</v>
      </c>
      <c r="AP409" s="90" t="s">
        <v>2201</v>
      </c>
      <c r="AQ409" s="90" t="s">
        <v>3876</v>
      </c>
      <c r="AS409" s="90" t="s">
        <v>1562</v>
      </c>
      <c r="AT409" s="90" t="s">
        <v>3379</v>
      </c>
      <c r="AU409" s="90" t="s">
        <v>1547</v>
      </c>
    </row>
    <row r="410" spans="38:47" x14ac:dyDescent="0.25">
      <c r="AL410" s="90">
        <f t="shared" si="9"/>
        <v>405</v>
      </c>
      <c r="AM410" s="90" t="s">
        <v>1576</v>
      </c>
      <c r="AN410" s="90" t="s">
        <v>2478</v>
      </c>
      <c r="AO410" s="90" t="s">
        <v>1570</v>
      </c>
      <c r="AP410" s="90" t="s">
        <v>2201</v>
      </c>
      <c r="AQ410" s="91" t="s">
        <v>3878</v>
      </c>
      <c r="AS410" s="90" t="s">
        <v>1576</v>
      </c>
      <c r="AT410" s="90" t="s">
        <v>3380</v>
      </c>
      <c r="AU410" s="90" t="s">
        <v>1570</v>
      </c>
    </row>
    <row r="411" spans="38:47" x14ac:dyDescent="0.25">
      <c r="AL411" s="90">
        <f t="shared" si="9"/>
        <v>406</v>
      </c>
      <c r="AM411" s="90" t="s">
        <v>1317</v>
      </c>
      <c r="AN411" s="90" t="s">
        <v>2614</v>
      </c>
      <c r="AO411" s="90" t="s">
        <v>1305</v>
      </c>
      <c r="AP411" s="90" t="s">
        <v>2204</v>
      </c>
      <c r="AQ411" s="90" t="s">
        <v>3876</v>
      </c>
      <c r="AS411" s="90" t="s">
        <v>1317</v>
      </c>
      <c r="AT411" s="90" t="s">
        <v>2932</v>
      </c>
      <c r="AU411" s="90" t="s">
        <v>1305</v>
      </c>
    </row>
    <row r="412" spans="38:47" x14ac:dyDescent="0.25">
      <c r="AL412" s="90">
        <f t="shared" si="9"/>
        <v>407</v>
      </c>
      <c r="AM412" s="90" t="s">
        <v>617</v>
      </c>
      <c r="AN412" s="90" t="s">
        <v>2491</v>
      </c>
      <c r="AO412" s="90" t="s">
        <v>1480</v>
      </c>
      <c r="AP412" s="90" t="s">
        <v>2201</v>
      </c>
      <c r="AQ412" s="90" t="s">
        <v>3877</v>
      </c>
      <c r="AS412" s="90" t="s">
        <v>617</v>
      </c>
      <c r="AT412" s="90" t="s">
        <v>618</v>
      </c>
      <c r="AU412" s="90" t="s">
        <v>1480</v>
      </c>
    </row>
    <row r="413" spans="38:47" x14ac:dyDescent="0.25">
      <c r="AL413" s="90">
        <f t="shared" si="9"/>
        <v>408</v>
      </c>
      <c r="AM413" s="90" t="s">
        <v>1577</v>
      </c>
      <c r="AN413" s="90" t="s">
        <v>2646</v>
      </c>
      <c r="AO413" s="90" t="s">
        <v>1570</v>
      </c>
      <c r="AP413" s="90" t="s">
        <v>2205</v>
      </c>
      <c r="AQ413" s="91" t="s">
        <v>3878</v>
      </c>
      <c r="AS413" s="90" t="s">
        <v>1577</v>
      </c>
      <c r="AT413" s="90" t="s">
        <v>3381</v>
      </c>
      <c r="AU413" s="90" t="s">
        <v>1570</v>
      </c>
    </row>
    <row r="414" spans="38:47" x14ac:dyDescent="0.25">
      <c r="AL414" s="90">
        <f t="shared" si="9"/>
        <v>409</v>
      </c>
      <c r="AM414" s="90" t="s">
        <v>1590</v>
      </c>
      <c r="AN414" s="90" t="s">
        <v>2348</v>
      </c>
      <c r="AO414" s="90" t="s">
        <v>1583</v>
      </c>
      <c r="AP414" s="90" t="s">
        <v>2204</v>
      </c>
      <c r="AQ414" s="90" t="s">
        <v>3876</v>
      </c>
      <c r="AS414" s="90" t="s">
        <v>1590</v>
      </c>
      <c r="AT414" s="90" t="s">
        <v>3142</v>
      </c>
      <c r="AU414" s="90" t="s">
        <v>1583</v>
      </c>
    </row>
    <row r="415" spans="38:47" x14ac:dyDescent="0.25">
      <c r="AL415" s="90">
        <f t="shared" si="9"/>
        <v>410</v>
      </c>
      <c r="AM415" s="90" t="s">
        <v>1049</v>
      </c>
      <c r="AN415" s="90" t="s">
        <v>2430</v>
      </c>
      <c r="AO415" s="90" t="s">
        <v>1626</v>
      </c>
      <c r="AP415" s="90" t="s">
        <v>2205</v>
      </c>
      <c r="AQ415" s="91" t="s">
        <v>3878</v>
      </c>
      <c r="AS415" s="90" t="s">
        <v>1049</v>
      </c>
      <c r="AT415" s="90" t="s">
        <v>2968</v>
      </c>
      <c r="AU415" s="90" t="s">
        <v>1626</v>
      </c>
    </row>
    <row r="416" spans="38:47" x14ac:dyDescent="0.25">
      <c r="AL416" s="90">
        <f t="shared" si="9"/>
        <v>411</v>
      </c>
      <c r="AM416" s="90" t="s">
        <v>96</v>
      </c>
      <c r="AN416" s="90" t="s">
        <v>2437</v>
      </c>
      <c r="AO416" s="90" t="s">
        <v>1320</v>
      </c>
      <c r="AP416" s="90" t="s">
        <v>2201</v>
      </c>
      <c r="AQ416" s="91" t="s">
        <v>3878</v>
      </c>
      <c r="AS416" s="90" t="s">
        <v>96</v>
      </c>
      <c r="AT416" s="90" t="s">
        <v>3382</v>
      </c>
      <c r="AU416" s="90" t="s">
        <v>1320</v>
      </c>
    </row>
    <row r="417" spans="38:47" x14ac:dyDescent="0.25">
      <c r="AL417" s="90">
        <f t="shared" si="9"/>
        <v>412</v>
      </c>
      <c r="AM417" s="90" t="s">
        <v>1540</v>
      </c>
      <c r="AN417" s="90" t="s">
        <v>2762</v>
      </c>
      <c r="AO417" s="90" t="s">
        <v>1521</v>
      </c>
      <c r="AP417" s="90" t="s">
        <v>2203</v>
      </c>
      <c r="AQ417" s="91" t="s">
        <v>3878</v>
      </c>
      <c r="AS417" s="90" t="s">
        <v>1540</v>
      </c>
      <c r="AT417" s="90" t="s">
        <v>3143</v>
      </c>
      <c r="AU417" s="90" t="s">
        <v>1521</v>
      </c>
    </row>
    <row r="418" spans="38:47" x14ac:dyDescent="0.25">
      <c r="AL418" s="90">
        <f t="shared" si="9"/>
        <v>413</v>
      </c>
      <c r="AM418" s="90" t="s">
        <v>1600</v>
      </c>
      <c r="AN418" s="90" t="s">
        <v>2371</v>
      </c>
      <c r="AO418" s="90" t="s">
        <v>781</v>
      </c>
      <c r="AP418" s="90" t="s">
        <v>2201</v>
      </c>
      <c r="AQ418" s="90" t="s">
        <v>3877</v>
      </c>
      <c r="AS418" s="90" t="s">
        <v>1600</v>
      </c>
      <c r="AT418" s="90" t="s">
        <v>3383</v>
      </c>
      <c r="AU418" s="90" t="s">
        <v>781</v>
      </c>
    </row>
    <row r="419" spans="38:47" x14ac:dyDescent="0.25">
      <c r="AL419" s="90">
        <f t="shared" si="9"/>
        <v>414</v>
      </c>
      <c r="AM419" s="90" t="s">
        <v>1474</v>
      </c>
      <c r="AN419" s="90" t="s">
        <v>2588</v>
      </c>
      <c r="AO419" s="90" t="s">
        <v>1456</v>
      </c>
      <c r="AP419" s="90" t="s">
        <v>2203</v>
      </c>
      <c r="AQ419" s="90" t="s">
        <v>3877</v>
      </c>
      <c r="AS419" s="90" t="s">
        <v>1474</v>
      </c>
      <c r="AT419" s="90" t="s">
        <v>3144</v>
      </c>
      <c r="AU419" s="90" t="s">
        <v>1456</v>
      </c>
    </row>
    <row r="420" spans="38:47" x14ac:dyDescent="0.25">
      <c r="AL420" s="90">
        <f t="shared" si="9"/>
        <v>415</v>
      </c>
      <c r="AM420" s="90" t="s">
        <v>1475</v>
      </c>
      <c r="AN420" s="90" t="s">
        <v>2736</v>
      </c>
      <c r="AO420" s="90" t="s">
        <v>1456</v>
      </c>
      <c r="AP420" s="90" t="s">
        <v>2204</v>
      </c>
      <c r="AQ420" s="90" t="s">
        <v>3877</v>
      </c>
      <c r="AS420" s="90" t="s">
        <v>1475</v>
      </c>
      <c r="AT420" s="90" t="s">
        <v>3145</v>
      </c>
      <c r="AU420" s="90" t="s">
        <v>1456</v>
      </c>
    </row>
    <row r="421" spans="38:47" x14ac:dyDescent="0.25">
      <c r="AL421" s="90">
        <f t="shared" si="9"/>
        <v>416</v>
      </c>
      <c r="AM421" s="90" t="s">
        <v>840</v>
      </c>
      <c r="AN421" s="90" t="s">
        <v>2500</v>
      </c>
      <c r="AO421" s="90" t="s">
        <v>1492</v>
      </c>
      <c r="AP421" s="90" t="s">
        <v>2205</v>
      </c>
      <c r="AQ421" s="90" t="s">
        <v>3877</v>
      </c>
      <c r="AS421" s="90" t="s">
        <v>840</v>
      </c>
      <c r="AT421" s="90" t="s">
        <v>3384</v>
      </c>
      <c r="AU421" s="90" t="s">
        <v>1492</v>
      </c>
    </row>
    <row r="422" spans="38:47" x14ac:dyDescent="0.25">
      <c r="AL422" s="90">
        <f t="shared" si="9"/>
        <v>417</v>
      </c>
      <c r="AM422" s="90" t="s">
        <v>1346</v>
      </c>
      <c r="AN422" s="90" t="s">
        <v>2776</v>
      </c>
      <c r="AO422" s="90" t="s">
        <v>1320</v>
      </c>
      <c r="AP422" s="90" t="s">
        <v>2205</v>
      </c>
      <c r="AQ422" s="91" t="s">
        <v>3878</v>
      </c>
      <c r="AS422" s="90" t="s">
        <v>1346</v>
      </c>
      <c r="AT422" s="90" t="s">
        <v>3385</v>
      </c>
      <c r="AU422" s="90" t="s">
        <v>1320</v>
      </c>
    </row>
    <row r="423" spans="38:47" x14ac:dyDescent="0.25">
      <c r="AL423" s="90">
        <f t="shared" si="9"/>
        <v>418</v>
      </c>
      <c r="AM423" s="90" t="s">
        <v>1347</v>
      </c>
      <c r="AN423" s="90" t="s">
        <v>2407</v>
      </c>
      <c r="AO423" s="90" t="s">
        <v>1320</v>
      </c>
      <c r="AP423" s="90" t="s">
        <v>2205</v>
      </c>
      <c r="AQ423" s="91" t="s">
        <v>3878</v>
      </c>
      <c r="AS423" s="90" t="s">
        <v>1347</v>
      </c>
      <c r="AT423" s="90" t="s">
        <v>2934</v>
      </c>
      <c r="AU423" s="90" t="s">
        <v>1320</v>
      </c>
    </row>
    <row r="424" spans="38:47" x14ac:dyDescent="0.25">
      <c r="AL424" s="90">
        <f t="shared" si="9"/>
        <v>419</v>
      </c>
      <c r="AM424" s="90" t="s">
        <v>1348</v>
      </c>
      <c r="AN424" s="90" t="s">
        <v>2693</v>
      </c>
      <c r="AO424" s="90" t="s">
        <v>1320</v>
      </c>
      <c r="AP424" s="90" t="s">
        <v>2201</v>
      </c>
      <c r="AQ424" s="91" t="s">
        <v>3878</v>
      </c>
      <c r="AS424" s="90" t="s">
        <v>1348</v>
      </c>
      <c r="AT424" s="90" t="s">
        <v>2940</v>
      </c>
      <c r="AU424" s="90" t="s">
        <v>1320</v>
      </c>
    </row>
    <row r="425" spans="38:47" x14ac:dyDescent="0.25">
      <c r="AL425" s="90">
        <f t="shared" si="9"/>
        <v>420</v>
      </c>
      <c r="AM425" s="90" t="s">
        <v>1578</v>
      </c>
      <c r="AN425" s="90" t="s">
        <v>2472</v>
      </c>
      <c r="AO425" s="90" t="s">
        <v>1570</v>
      </c>
      <c r="AP425" s="90" t="s">
        <v>2204</v>
      </c>
      <c r="AQ425" s="91" t="s">
        <v>3878</v>
      </c>
      <c r="AS425" s="90" t="s">
        <v>1578</v>
      </c>
      <c r="AT425" s="90" t="s">
        <v>3386</v>
      </c>
      <c r="AU425" s="90" t="s">
        <v>1570</v>
      </c>
    </row>
    <row r="426" spans="38:47" x14ac:dyDescent="0.25">
      <c r="AL426" s="90">
        <f t="shared" si="9"/>
        <v>421</v>
      </c>
      <c r="AM426" s="90" t="s">
        <v>1349</v>
      </c>
      <c r="AN426" s="90" t="s">
        <v>2696</v>
      </c>
      <c r="AO426" s="90" t="s">
        <v>1320</v>
      </c>
      <c r="AP426" s="90" t="s">
        <v>2201</v>
      </c>
      <c r="AQ426" s="91" t="s">
        <v>3878</v>
      </c>
      <c r="AS426" s="90" t="s">
        <v>1349</v>
      </c>
      <c r="AT426" s="90" t="s">
        <v>3387</v>
      </c>
      <c r="AU426" s="90" t="s">
        <v>1320</v>
      </c>
    </row>
    <row r="427" spans="38:47" x14ac:dyDescent="0.25">
      <c r="AL427" s="90">
        <f t="shared" si="9"/>
        <v>422</v>
      </c>
      <c r="AM427" s="90" t="s">
        <v>100</v>
      </c>
      <c r="AN427" s="90" t="s">
        <v>2438</v>
      </c>
      <c r="AO427" s="90" t="s">
        <v>1320</v>
      </c>
      <c r="AP427" s="90" t="s">
        <v>2201</v>
      </c>
      <c r="AQ427" s="91" t="s">
        <v>3878</v>
      </c>
      <c r="AS427" s="90" t="s">
        <v>100</v>
      </c>
      <c r="AT427" s="90" t="s">
        <v>3146</v>
      </c>
      <c r="AU427" s="90" t="s">
        <v>1320</v>
      </c>
    </row>
    <row r="428" spans="38:47" x14ac:dyDescent="0.25">
      <c r="AL428" s="90">
        <f t="shared" si="9"/>
        <v>423</v>
      </c>
      <c r="AM428" s="90" t="s">
        <v>1541</v>
      </c>
      <c r="AN428" s="90" t="s">
        <v>2889</v>
      </c>
      <c r="AO428" s="90" t="s">
        <v>1521</v>
      </c>
      <c r="AP428" s="90" t="s">
        <v>2205</v>
      </c>
      <c r="AQ428" s="91" t="s">
        <v>3878</v>
      </c>
      <c r="AS428" s="90" t="s">
        <v>1541</v>
      </c>
      <c r="AT428" s="90" t="s">
        <v>3388</v>
      </c>
      <c r="AU428" s="90" t="s">
        <v>1521</v>
      </c>
    </row>
    <row r="429" spans="38:47" x14ac:dyDescent="0.25">
      <c r="AL429" s="90">
        <f t="shared" si="9"/>
        <v>424</v>
      </c>
      <c r="AM429" s="90" t="s">
        <v>1372</v>
      </c>
      <c r="AN429" s="90" t="s">
        <v>2641</v>
      </c>
      <c r="AO429" s="90" t="s">
        <v>1361</v>
      </c>
      <c r="AP429" s="90" t="s">
        <v>2201</v>
      </c>
      <c r="AQ429" s="90" t="s">
        <v>3876</v>
      </c>
      <c r="AS429" s="90" t="s">
        <v>1372</v>
      </c>
      <c r="AT429" s="90" t="s">
        <v>3147</v>
      </c>
      <c r="AU429" s="90" t="s">
        <v>1361</v>
      </c>
    </row>
    <row r="430" spans="38:47" x14ac:dyDescent="0.25">
      <c r="AL430" s="90">
        <f t="shared" si="9"/>
        <v>425</v>
      </c>
      <c r="AM430" s="90" t="s">
        <v>1373</v>
      </c>
      <c r="AN430" s="90" t="s">
        <v>2728</v>
      </c>
      <c r="AO430" s="90" t="s">
        <v>1361</v>
      </c>
      <c r="AP430" s="90" t="s">
        <v>2201</v>
      </c>
      <c r="AQ430" s="90" t="s">
        <v>3876</v>
      </c>
      <c r="AS430" s="90" t="s">
        <v>1373</v>
      </c>
      <c r="AT430" s="90" t="s">
        <v>3389</v>
      </c>
      <c r="AU430" s="90" t="s">
        <v>1361</v>
      </c>
    </row>
    <row r="431" spans="38:47" x14ac:dyDescent="0.25">
      <c r="AL431" s="90">
        <f t="shared" si="9"/>
        <v>426</v>
      </c>
      <c r="AM431" s="90" t="s">
        <v>605</v>
      </c>
      <c r="AN431" s="90" t="s">
        <v>2710</v>
      </c>
      <c r="AO431" s="90" t="s">
        <v>1480</v>
      </c>
      <c r="AP431" s="90" t="s">
        <v>2203</v>
      </c>
      <c r="AQ431" s="90" t="s">
        <v>3877</v>
      </c>
      <c r="AS431" s="90" t="s">
        <v>605</v>
      </c>
      <c r="AT431" s="90" t="s">
        <v>3148</v>
      </c>
      <c r="AU431" s="90" t="s">
        <v>1480</v>
      </c>
    </row>
    <row r="432" spans="38:47" x14ac:dyDescent="0.25">
      <c r="AL432" s="90">
        <f t="shared" si="9"/>
        <v>427</v>
      </c>
      <c r="AM432" s="90" t="s">
        <v>1350</v>
      </c>
      <c r="AN432" s="90" t="s">
        <v>2766</v>
      </c>
      <c r="AO432" s="90" t="s">
        <v>1320</v>
      </c>
      <c r="AP432" s="90" t="s">
        <v>2201</v>
      </c>
      <c r="AQ432" s="91" t="s">
        <v>3878</v>
      </c>
      <c r="AS432" s="90" t="s">
        <v>1350</v>
      </c>
      <c r="AT432" s="90" t="s">
        <v>3149</v>
      </c>
      <c r="AU432" s="90" t="s">
        <v>1320</v>
      </c>
    </row>
    <row r="433" spans="38:47" x14ac:dyDescent="0.25">
      <c r="AL433" s="90">
        <f t="shared" si="9"/>
        <v>428</v>
      </c>
      <c r="AM433" s="90" t="s">
        <v>1542</v>
      </c>
      <c r="AN433" s="90" t="s">
        <v>2425</v>
      </c>
      <c r="AO433" s="90" t="s">
        <v>1521</v>
      </c>
      <c r="AP433" s="90" t="s">
        <v>2201</v>
      </c>
      <c r="AQ433" s="91" t="s">
        <v>3878</v>
      </c>
      <c r="AS433" s="90" t="s">
        <v>1542</v>
      </c>
      <c r="AT433" s="90" t="s">
        <v>3390</v>
      </c>
      <c r="AU433" s="90" t="s">
        <v>1521</v>
      </c>
    </row>
    <row r="434" spans="38:47" x14ac:dyDescent="0.25">
      <c r="AL434" s="90">
        <f t="shared" si="9"/>
        <v>429</v>
      </c>
      <c r="AM434" s="90" t="s">
        <v>1079</v>
      </c>
      <c r="AN434" s="90" t="s">
        <v>2589</v>
      </c>
      <c r="AO434" s="90" t="s">
        <v>1521</v>
      </c>
      <c r="AP434" s="90" t="s">
        <v>2204</v>
      </c>
      <c r="AQ434" s="91" t="s">
        <v>3878</v>
      </c>
      <c r="AS434" s="90" t="s">
        <v>1079</v>
      </c>
      <c r="AT434" s="90" t="s">
        <v>3150</v>
      </c>
      <c r="AU434" s="90" t="s">
        <v>1521</v>
      </c>
    </row>
    <row r="435" spans="38:47" x14ac:dyDescent="0.25">
      <c r="AL435" s="90">
        <f t="shared" si="9"/>
        <v>430</v>
      </c>
      <c r="AM435" s="90" t="s">
        <v>103</v>
      </c>
      <c r="AN435" s="90" t="s">
        <v>2867</v>
      </c>
      <c r="AO435" s="90" t="s">
        <v>1320</v>
      </c>
      <c r="AP435" s="90" t="s">
        <v>2201</v>
      </c>
      <c r="AQ435" s="91" t="s">
        <v>3878</v>
      </c>
      <c r="AS435" s="90" t="s">
        <v>103</v>
      </c>
      <c r="AT435" s="90" t="s">
        <v>3391</v>
      </c>
      <c r="AU435" s="90" t="s">
        <v>1320</v>
      </c>
    </row>
    <row r="436" spans="38:47" x14ac:dyDescent="0.25">
      <c r="AL436" s="90">
        <f t="shared" si="9"/>
        <v>431</v>
      </c>
      <c r="AM436" s="90" t="s">
        <v>1601</v>
      </c>
      <c r="AN436" s="90" t="s">
        <v>2702</v>
      </c>
      <c r="AO436" s="90" t="s">
        <v>781</v>
      </c>
      <c r="AP436" s="90" t="s">
        <v>2201</v>
      </c>
      <c r="AQ436" s="90" t="s">
        <v>3877</v>
      </c>
      <c r="AS436" s="90" t="s">
        <v>1601</v>
      </c>
      <c r="AT436" s="90" t="s">
        <v>3392</v>
      </c>
      <c r="AU436" s="90" t="s">
        <v>781</v>
      </c>
    </row>
    <row r="437" spans="38:47" x14ac:dyDescent="0.25">
      <c r="AL437" s="90">
        <f t="shared" si="9"/>
        <v>432</v>
      </c>
      <c r="AM437" s="90" t="s">
        <v>1509</v>
      </c>
      <c r="AN437" s="90" t="s">
        <v>2552</v>
      </c>
      <c r="AO437" s="90" t="s">
        <v>1492</v>
      </c>
      <c r="AP437" s="90" t="s">
        <v>2204</v>
      </c>
      <c r="AQ437" s="90" t="s">
        <v>3877</v>
      </c>
      <c r="AS437" s="90" t="s">
        <v>1509</v>
      </c>
      <c r="AT437" s="90" t="s">
        <v>3393</v>
      </c>
      <c r="AU437" s="90" t="s">
        <v>1492</v>
      </c>
    </row>
    <row r="438" spans="38:47" x14ac:dyDescent="0.25">
      <c r="AL438" s="90">
        <f t="shared" si="9"/>
        <v>433</v>
      </c>
      <c r="AM438" s="90" t="s">
        <v>1434</v>
      </c>
      <c r="AN438" s="90" t="s">
        <v>2363</v>
      </c>
      <c r="AO438" s="90" t="s">
        <v>1422</v>
      </c>
      <c r="AP438" s="90" t="s">
        <v>2205</v>
      </c>
      <c r="AQ438" s="91" t="s">
        <v>3878</v>
      </c>
      <c r="AS438" s="90" t="s">
        <v>1434</v>
      </c>
      <c r="AT438" s="90" t="s">
        <v>3394</v>
      </c>
      <c r="AU438" s="90" t="s">
        <v>1422</v>
      </c>
    </row>
    <row r="439" spans="38:47" x14ac:dyDescent="0.25">
      <c r="AL439" s="90">
        <f t="shared" si="9"/>
        <v>434</v>
      </c>
      <c r="AM439" s="90" t="s">
        <v>1082</v>
      </c>
      <c r="AN439" s="90" t="s">
        <v>2848</v>
      </c>
      <c r="AO439" s="90" t="s">
        <v>1626</v>
      </c>
      <c r="AP439" s="90" t="s">
        <v>2205</v>
      </c>
      <c r="AQ439" s="91" t="s">
        <v>3878</v>
      </c>
      <c r="AS439" s="90" t="s">
        <v>1082</v>
      </c>
      <c r="AT439" s="90" t="s">
        <v>3395</v>
      </c>
      <c r="AU439" s="90" t="s">
        <v>1626</v>
      </c>
    </row>
    <row r="440" spans="38:47" x14ac:dyDescent="0.25">
      <c r="AL440" s="90">
        <f t="shared" si="9"/>
        <v>435</v>
      </c>
      <c r="AM440" s="90" t="s">
        <v>1632</v>
      </c>
      <c r="AN440" s="90" t="s">
        <v>2444</v>
      </c>
      <c r="AO440" s="90" t="s">
        <v>1626</v>
      </c>
      <c r="AP440" s="90" t="s">
        <v>2201</v>
      </c>
      <c r="AQ440" s="91" t="s">
        <v>3878</v>
      </c>
      <c r="AS440" s="90" t="s">
        <v>1632</v>
      </c>
      <c r="AT440" s="90" t="s">
        <v>3396</v>
      </c>
      <c r="AU440" s="90" t="s">
        <v>1626</v>
      </c>
    </row>
    <row r="441" spans="38:47" x14ac:dyDescent="0.25">
      <c r="AL441" s="90">
        <f t="shared" si="9"/>
        <v>436</v>
      </c>
      <c r="AM441" s="90" t="s">
        <v>1543</v>
      </c>
      <c r="AN441" s="90" t="s">
        <v>2587</v>
      </c>
      <c r="AO441" s="90" t="s">
        <v>1521</v>
      </c>
      <c r="AP441" s="90" t="s">
        <v>2203</v>
      </c>
      <c r="AQ441" s="91" t="s">
        <v>3878</v>
      </c>
      <c r="AS441" s="90" t="s">
        <v>1543</v>
      </c>
      <c r="AT441" s="90" t="s">
        <v>3151</v>
      </c>
      <c r="AU441" s="90" t="s">
        <v>1521</v>
      </c>
    </row>
    <row r="442" spans="38:47" x14ac:dyDescent="0.25">
      <c r="AL442" s="90">
        <f t="shared" si="9"/>
        <v>437</v>
      </c>
      <c r="AM442" s="90" t="s">
        <v>1510</v>
      </c>
      <c r="AN442" s="90" t="s">
        <v>2519</v>
      </c>
      <c r="AO442" s="90" t="s">
        <v>1492</v>
      </c>
      <c r="AP442" s="90" t="s">
        <v>2201</v>
      </c>
      <c r="AQ442" s="90" t="s">
        <v>3877</v>
      </c>
      <c r="AS442" s="90" t="s">
        <v>1510</v>
      </c>
      <c r="AT442" s="90" t="s">
        <v>3397</v>
      </c>
      <c r="AU442" s="90" t="s">
        <v>1492</v>
      </c>
    </row>
    <row r="443" spans="38:47" x14ac:dyDescent="0.25">
      <c r="AL443" s="90">
        <f t="shared" si="9"/>
        <v>438</v>
      </c>
      <c r="AM443" s="90" t="s">
        <v>292</v>
      </c>
      <c r="AN443" s="90" t="s">
        <v>2592</v>
      </c>
      <c r="AO443" s="90" t="s">
        <v>1381</v>
      </c>
      <c r="AP443" s="90" t="s">
        <v>2201</v>
      </c>
      <c r="AQ443" s="90" t="s">
        <v>3876</v>
      </c>
      <c r="AS443" s="90" t="s">
        <v>292</v>
      </c>
      <c r="AT443" s="90" t="s">
        <v>3398</v>
      </c>
      <c r="AU443" s="90" t="s">
        <v>1381</v>
      </c>
    </row>
    <row r="444" spans="38:47" x14ac:dyDescent="0.25">
      <c r="AL444" s="90">
        <f t="shared" si="9"/>
        <v>439</v>
      </c>
      <c r="AM444" s="90" t="s">
        <v>105</v>
      </c>
      <c r="AN444" s="90" t="s">
        <v>2695</v>
      </c>
      <c r="AO444" s="90" t="s">
        <v>1320</v>
      </c>
      <c r="AP444" s="90" t="s">
        <v>2201</v>
      </c>
      <c r="AQ444" s="91" t="s">
        <v>3878</v>
      </c>
      <c r="AS444" s="90" t="s">
        <v>105</v>
      </c>
      <c r="AT444" s="90" t="s">
        <v>3399</v>
      </c>
      <c r="AU444" s="90" t="s">
        <v>1320</v>
      </c>
    </row>
    <row r="445" spans="38:47" x14ac:dyDescent="0.25">
      <c r="AL445" s="90">
        <f t="shared" si="9"/>
        <v>440</v>
      </c>
      <c r="AM445" s="90" t="s">
        <v>1351</v>
      </c>
      <c r="AN445" s="90" t="s">
        <v>2518</v>
      </c>
      <c r="AO445" s="90" t="s">
        <v>1320</v>
      </c>
      <c r="AP445" s="90" t="s">
        <v>2201</v>
      </c>
      <c r="AQ445" s="91" t="s">
        <v>3878</v>
      </c>
      <c r="AS445" s="90" t="s">
        <v>1351</v>
      </c>
      <c r="AT445" s="90" t="s">
        <v>3152</v>
      </c>
      <c r="AU445" s="90" t="s">
        <v>1320</v>
      </c>
    </row>
    <row r="446" spans="38:47" x14ac:dyDescent="0.25">
      <c r="AL446" s="90">
        <f t="shared" si="9"/>
        <v>441</v>
      </c>
      <c r="AM446" s="90" t="s">
        <v>1352</v>
      </c>
      <c r="AN446" s="90" t="s">
        <v>2819</v>
      </c>
      <c r="AO446" s="90" t="s">
        <v>1320</v>
      </c>
      <c r="AP446" s="90" t="s">
        <v>2203</v>
      </c>
      <c r="AQ446" s="91" t="s">
        <v>3878</v>
      </c>
      <c r="AS446" s="90" t="s">
        <v>1352</v>
      </c>
      <c r="AT446" s="90" t="s">
        <v>3400</v>
      </c>
      <c r="AU446" s="90" t="s">
        <v>1320</v>
      </c>
    </row>
    <row r="447" spans="38:47" x14ac:dyDescent="0.25">
      <c r="AL447" s="90">
        <f t="shared" si="9"/>
        <v>442</v>
      </c>
      <c r="AM447" s="90" t="s">
        <v>945</v>
      </c>
      <c r="AN447" s="90" t="s">
        <v>2663</v>
      </c>
      <c r="AO447" s="90" t="s">
        <v>1583</v>
      </c>
      <c r="AP447" s="90" t="s">
        <v>2206</v>
      </c>
      <c r="AQ447" s="90" t="s">
        <v>3876</v>
      </c>
      <c r="AS447" s="90" t="s">
        <v>945</v>
      </c>
      <c r="AT447" s="90" t="s">
        <v>1583</v>
      </c>
      <c r="AU447" s="90" t="s">
        <v>1583</v>
      </c>
    </row>
    <row r="448" spans="38:47" x14ac:dyDescent="0.25">
      <c r="AL448" s="90">
        <f t="shared" si="9"/>
        <v>443</v>
      </c>
      <c r="AM448" s="90" t="s">
        <v>1618</v>
      </c>
      <c r="AN448" s="90" t="s">
        <v>2699</v>
      </c>
      <c r="AO448" s="90" t="s">
        <v>1604</v>
      </c>
      <c r="AP448" s="90" t="s">
        <v>2204</v>
      </c>
      <c r="AQ448" s="91" t="s">
        <v>3878</v>
      </c>
      <c r="AS448" s="90" t="s">
        <v>1618</v>
      </c>
      <c r="AT448" s="90" t="s">
        <v>3153</v>
      </c>
      <c r="AU448" s="90" t="s">
        <v>1604</v>
      </c>
    </row>
    <row r="449" spans="38:47" x14ac:dyDescent="0.25">
      <c r="AL449" s="90">
        <f t="shared" si="9"/>
        <v>444</v>
      </c>
      <c r="AM449" s="90" t="s">
        <v>701</v>
      </c>
      <c r="AN449" s="90" t="s">
        <v>2446</v>
      </c>
      <c r="AO449" s="90" t="s">
        <v>1485</v>
      </c>
      <c r="AP449" s="90" t="s">
        <v>2201</v>
      </c>
      <c r="AQ449" s="90" t="s">
        <v>3877</v>
      </c>
      <c r="AS449" s="90" t="s">
        <v>701</v>
      </c>
      <c r="AT449" s="90" t="s">
        <v>3401</v>
      </c>
      <c r="AU449" s="90" t="s">
        <v>1485</v>
      </c>
    </row>
    <row r="450" spans="38:47" x14ac:dyDescent="0.25">
      <c r="AL450" s="90">
        <f t="shared" si="9"/>
        <v>445</v>
      </c>
      <c r="AM450" s="90" t="s">
        <v>1059</v>
      </c>
      <c r="AN450" s="90" t="s">
        <v>2756</v>
      </c>
      <c r="AO450" s="90" t="s">
        <v>1626</v>
      </c>
      <c r="AP450" s="90" t="s">
        <v>2201</v>
      </c>
      <c r="AQ450" s="91" t="s">
        <v>3878</v>
      </c>
      <c r="AS450" s="90" t="s">
        <v>1059</v>
      </c>
      <c r="AT450" s="90" t="s">
        <v>3154</v>
      </c>
      <c r="AU450" s="90" t="s">
        <v>1626</v>
      </c>
    </row>
    <row r="451" spans="38:47" x14ac:dyDescent="0.25">
      <c r="AL451" s="90">
        <f t="shared" si="9"/>
        <v>446</v>
      </c>
      <c r="AM451" s="90" t="s">
        <v>1511</v>
      </c>
      <c r="AN451" s="90" t="s">
        <v>2621</v>
      </c>
      <c r="AO451" s="90" t="s">
        <v>1492</v>
      </c>
      <c r="AP451" s="90" t="s">
        <v>2205</v>
      </c>
      <c r="AQ451" s="90" t="s">
        <v>3877</v>
      </c>
      <c r="AS451" s="90" t="s">
        <v>1511</v>
      </c>
      <c r="AT451" s="90" t="s">
        <v>3402</v>
      </c>
      <c r="AU451" s="90" t="s">
        <v>1492</v>
      </c>
    </row>
    <row r="452" spans="38:47" x14ac:dyDescent="0.25">
      <c r="AL452" s="90">
        <f t="shared" si="9"/>
        <v>447</v>
      </c>
      <c r="AM452" s="90" t="s">
        <v>1512</v>
      </c>
      <c r="AN452" s="90" t="s">
        <v>2886</v>
      </c>
      <c r="AO452" s="90" t="s">
        <v>1492</v>
      </c>
      <c r="AP452" s="90" t="s">
        <v>2201</v>
      </c>
      <c r="AQ452" s="90" t="s">
        <v>3877</v>
      </c>
      <c r="AS452" s="90" t="s">
        <v>1512</v>
      </c>
      <c r="AT452" s="90" t="s">
        <v>3403</v>
      </c>
      <c r="AU452" s="90" t="s">
        <v>1492</v>
      </c>
    </row>
    <row r="453" spans="38:47" x14ac:dyDescent="0.25">
      <c r="AL453" s="90">
        <f t="shared" si="9"/>
        <v>448</v>
      </c>
      <c r="AM453" s="90" t="s">
        <v>1404</v>
      </c>
      <c r="AN453" s="90" t="s">
        <v>2875</v>
      </c>
      <c r="AO453" s="90" t="s">
        <v>1398</v>
      </c>
      <c r="AP453" s="90" t="s">
        <v>2206</v>
      </c>
      <c r="AQ453" s="90" t="s">
        <v>3876</v>
      </c>
      <c r="AS453" s="90" t="s">
        <v>1404</v>
      </c>
      <c r="AT453" s="90" t="s">
        <v>2944</v>
      </c>
      <c r="AU453" s="90" t="s">
        <v>1398</v>
      </c>
    </row>
    <row r="454" spans="38:47" x14ac:dyDescent="0.25">
      <c r="AL454" s="90">
        <f t="shared" si="9"/>
        <v>449</v>
      </c>
      <c r="AM454" s="90" t="s">
        <v>1564</v>
      </c>
      <c r="AN454" s="90" t="s">
        <v>2373</v>
      </c>
      <c r="AO454" s="90" t="s">
        <v>1547</v>
      </c>
      <c r="AP454" s="90" t="s">
        <v>2205</v>
      </c>
      <c r="AQ454" s="90" t="s">
        <v>3876</v>
      </c>
      <c r="AS454" s="90" t="s">
        <v>1564</v>
      </c>
      <c r="AT454" s="90" t="s">
        <v>3404</v>
      </c>
      <c r="AU454" s="90" t="s">
        <v>1547</v>
      </c>
    </row>
    <row r="455" spans="38:47" x14ac:dyDescent="0.25">
      <c r="AL455" s="90">
        <f t="shared" si="9"/>
        <v>450</v>
      </c>
      <c r="AM455" s="90" t="s">
        <v>1565</v>
      </c>
      <c r="AN455" s="90" t="s">
        <v>2851</v>
      </c>
      <c r="AO455" s="90" t="s">
        <v>1547</v>
      </c>
      <c r="AP455" s="90" t="s">
        <v>2201</v>
      </c>
      <c r="AQ455" s="90" t="s">
        <v>3876</v>
      </c>
      <c r="AS455" s="90" t="s">
        <v>1565</v>
      </c>
      <c r="AT455" s="90" t="s">
        <v>3405</v>
      </c>
      <c r="AU455" s="90" t="s">
        <v>1547</v>
      </c>
    </row>
    <row r="456" spans="38:47" x14ac:dyDescent="0.25">
      <c r="AL456" s="90">
        <f t="shared" ref="AL456:AL519" si="10">AL455+1</f>
        <v>451</v>
      </c>
      <c r="AM456" s="90" t="s">
        <v>563</v>
      </c>
      <c r="AN456" s="90" t="s">
        <v>2785</v>
      </c>
      <c r="AO456" s="90" t="s">
        <v>1450</v>
      </c>
      <c r="AP456" s="90" t="s">
        <v>2205</v>
      </c>
      <c r="AQ456" s="91" t="s">
        <v>3878</v>
      </c>
      <c r="AS456" s="90" t="s">
        <v>563</v>
      </c>
      <c r="AT456" s="90" t="s">
        <v>2936</v>
      </c>
      <c r="AU456" s="90" t="s">
        <v>1450</v>
      </c>
    </row>
    <row r="457" spans="38:47" x14ac:dyDescent="0.25">
      <c r="AL457" s="90">
        <f t="shared" si="10"/>
        <v>452</v>
      </c>
      <c r="AM457" s="90" t="s">
        <v>1374</v>
      </c>
      <c r="AN457" s="90" t="s">
        <v>2610</v>
      </c>
      <c r="AO457" s="90" t="s">
        <v>1361</v>
      </c>
      <c r="AP457" s="90" t="s">
        <v>2204</v>
      </c>
      <c r="AQ457" s="90" t="s">
        <v>3876</v>
      </c>
      <c r="AS457" s="90" t="s">
        <v>1374</v>
      </c>
      <c r="AT457" s="90" t="s">
        <v>3155</v>
      </c>
      <c r="AU457" s="90" t="s">
        <v>1361</v>
      </c>
    </row>
    <row r="458" spans="38:47" x14ac:dyDescent="0.25">
      <c r="AL458" s="90">
        <f t="shared" si="10"/>
        <v>453</v>
      </c>
      <c r="AM458" s="90" t="s">
        <v>1419</v>
      </c>
      <c r="AN458" s="90" t="s">
        <v>2350</v>
      </c>
      <c r="AO458" s="90" t="s">
        <v>1412</v>
      </c>
      <c r="AP458" s="90" t="s">
        <v>2204</v>
      </c>
      <c r="AQ458" s="90" t="s">
        <v>3876</v>
      </c>
      <c r="AS458" s="90" t="s">
        <v>1419</v>
      </c>
      <c r="AT458" s="90" t="s">
        <v>3406</v>
      </c>
      <c r="AU458" s="90" t="s">
        <v>1412</v>
      </c>
    </row>
    <row r="459" spans="38:47" x14ac:dyDescent="0.25">
      <c r="AL459" s="90">
        <f t="shared" si="10"/>
        <v>454</v>
      </c>
      <c r="AM459" s="90" t="s">
        <v>1566</v>
      </c>
      <c r="AN459" s="90" t="s">
        <v>2823</v>
      </c>
      <c r="AO459" s="90" t="s">
        <v>1547</v>
      </c>
      <c r="AP459" s="90" t="s">
        <v>2201</v>
      </c>
      <c r="AQ459" s="90" t="s">
        <v>3876</v>
      </c>
      <c r="AS459" s="90" t="s">
        <v>1566</v>
      </c>
      <c r="AT459" s="90" t="s">
        <v>3407</v>
      </c>
      <c r="AU459" s="90" t="s">
        <v>1547</v>
      </c>
    </row>
    <row r="460" spans="38:47" x14ac:dyDescent="0.25">
      <c r="AL460" s="90">
        <f t="shared" si="10"/>
        <v>455</v>
      </c>
      <c r="AM460" s="90" t="s">
        <v>844</v>
      </c>
      <c r="AN460" s="90" t="s">
        <v>2458</v>
      </c>
      <c r="AO460" s="90" t="s">
        <v>1492</v>
      </c>
      <c r="AP460" s="90" t="s">
        <v>2201</v>
      </c>
      <c r="AQ460" s="90" t="s">
        <v>3877</v>
      </c>
      <c r="AS460" s="90" t="s">
        <v>844</v>
      </c>
      <c r="AT460" s="90" t="s">
        <v>3408</v>
      </c>
      <c r="AU460" s="90" t="s">
        <v>1492</v>
      </c>
    </row>
    <row r="461" spans="38:47" x14ac:dyDescent="0.25">
      <c r="AL461" s="90">
        <f t="shared" si="10"/>
        <v>456</v>
      </c>
      <c r="AM461" s="90" t="s">
        <v>1513</v>
      </c>
      <c r="AN461" s="90" t="s">
        <v>2794</v>
      </c>
      <c r="AO461" s="90" t="s">
        <v>1492</v>
      </c>
      <c r="AP461" s="90" t="s">
        <v>2205</v>
      </c>
      <c r="AQ461" s="90" t="s">
        <v>3877</v>
      </c>
      <c r="AS461" s="90" t="s">
        <v>1513</v>
      </c>
      <c r="AT461" s="90" t="s">
        <v>3156</v>
      </c>
      <c r="AU461" s="90" t="s">
        <v>1492</v>
      </c>
    </row>
    <row r="462" spans="38:47" x14ac:dyDescent="0.25">
      <c r="AL462" s="90">
        <f t="shared" si="10"/>
        <v>457</v>
      </c>
      <c r="AM462" s="90" t="s">
        <v>294</v>
      </c>
      <c r="AN462" s="90" t="s">
        <v>2532</v>
      </c>
      <c r="AO462" s="90" t="s">
        <v>1381</v>
      </c>
      <c r="AP462" s="90" t="s">
        <v>2201</v>
      </c>
      <c r="AQ462" s="90" t="s">
        <v>3876</v>
      </c>
      <c r="AS462" s="90" t="s">
        <v>294</v>
      </c>
      <c r="AT462" s="90" t="s">
        <v>3409</v>
      </c>
      <c r="AU462" s="90" t="s">
        <v>1381</v>
      </c>
    </row>
    <row r="463" spans="38:47" x14ac:dyDescent="0.25">
      <c r="AL463" s="90">
        <f t="shared" si="10"/>
        <v>458</v>
      </c>
      <c r="AM463" s="90" t="s">
        <v>47</v>
      </c>
      <c r="AN463" s="90" t="s">
        <v>2586</v>
      </c>
      <c r="AO463" s="90" t="s">
        <v>1305</v>
      </c>
      <c r="AP463" s="90" t="s">
        <v>2201</v>
      </c>
      <c r="AQ463" s="90" t="s">
        <v>3876</v>
      </c>
      <c r="AS463" s="90" t="s">
        <v>47</v>
      </c>
      <c r="AT463" s="90" t="s">
        <v>2928</v>
      </c>
      <c r="AU463" s="90" t="s">
        <v>1305</v>
      </c>
    </row>
    <row r="464" spans="38:47" x14ac:dyDescent="0.25">
      <c r="AL464" s="90">
        <f t="shared" si="10"/>
        <v>459</v>
      </c>
      <c r="AM464" s="90" t="s">
        <v>973</v>
      </c>
      <c r="AN464" s="90" t="s">
        <v>2476</v>
      </c>
      <c r="AO464" s="90" t="s">
        <v>781</v>
      </c>
      <c r="AP464" s="90" t="s">
        <v>2205</v>
      </c>
      <c r="AQ464" s="90" t="s">
        <v>3877</v>
      </c>
      <c r="AS464" s="90" t="s">
        <v>973</v>
      </c>
      <c r="AT464" s="90" t="s">
        <v>3410</v>
      </c>
      <c r="AU464" s="90" t="s">
        <v>781</v>
      </c>
    </row>
    <row r="465" spans="38:47" x14ac:dyDescent="0.25">
      <c r="AL465" s="90">
        <f t="shared" si="10"/>
        <v>460</v>
      </c>
      <c r="AM465" s="90" t="s">
        <v>706</v>
      </c>
      <c r="AN465" s="90" t="s">
        <v>2497</v>
      </c>
      <c r="AO465" s="90" t="s">
        <v>1485</v>
      </c>
      <c r="AP465" s="90" t="s">
        <v>2201</v>
      </c>
      <c r="AQ465" s="90" t="s">
        <v>3877</v>
      </c>
      <c r="AS465" s="90" t="s">
        <v>706</v>
      </c>
      <c r="AT465" s="90" t="s">
        <v>2966</v>
      </c>
      <c r="AU465" s="90" t="s">
        <v>1485</v>
      </c>
    </row>
    <row r="466" spans="38:47" x14ac:dyDescent="0.25">
      <c r="AL466" s="90">
        <f t="shared" si="10"/>
        <v>461</v>
      </c>
      <c r="AM466" s="90" t="s">
        <v>974</v>
      </c>
      <c r="AN466" s="90" t="s">
        <v>2769</v>
      </c>
      <c r="AO466" s="90" t="s">
        <v>781</v>
      </c>
      <c r="AP466" s="90" t="s">
        <v>2201</v>
      </c>
      <c r="AQ466" s="90" t="s">
        <v>3877</v>
      </c>
      <c r="AS466" s="90" t="s">
        <v>974</v>
      </c>
      <c r="AT466" s="90" t="s">
        <v>3411</v>
      </c>
      <c r="AU466" s="90" t="s">
        <v>781</v>
      </c>
    </row>
    <row r="467" spans="38:47" x14ac:dyDescent="0.25">
      <c r="AL467" s="90">
        <f t="shared" si="10"/>
        <v>462</v>
      </c>
      <c r="AM467" s="90" t="s">
        <v>711</v>
      </c>
      <c r="AN467" s="90" t="s">
        <v>2842</v>
      </c>
      <c r="AO467" s="90" t="s">
        <v>1485</v>
      </c>
      <c r="AP467" s="90" t="s">
        <v>2203</v>
      </c>
      <c r="AQ467" s="90" t="s">
        <v>3877</v>
      </c>
      <c r="AS467" s="90" t="s">
        <v>711</v>
      </c>
      <c r="AT467" s="90" t="s">
        <v>3157</v>
      </c>
      <c r="AU467" s="90" t="s">
        <v>1485</v>
      </c>
    </row>
    <row r="468" spans="38:47" x14ac:dyDescent="0.25">
      <c r="AL468" s="90">
        <f t="shared" si="10"/>
        <v>463</v>
      </c>
      <c r="AM468" s="90" t="s">
        <v>1353</v>
      </c>
      <c r="AN468" s="90" t="s">
        <v>2816</v>
      </c>
      <c r="AO468" s="90" t="s">
        <v>1320</v>
      </c>
      <c r="AP468" s="90" t="s">
        <v>2205</v>
      </c>
      <c r="AQ468" s="91" t="s">
        <v>3878</v>
      </c>
      <c r="AS468" s="90" t="s">
        <v>1353</v>
      </c>
      <c r="AT468" s="90" t="s">
        <v>3158</v>
      </c>
      <c r="AU468" s="90" t="s">
        <v>1320</v>
      </c>
    </row>
    <row r="469" spans="38:47" x14ac:dyDescent="0.25">
      <c r="AL469" s="90">
        <f t="shared" si="10"/>
        <v>464</v>
      </c>
      <c r="AM469" s="90" t="s">
        <v>1445</v>
      </c>
      <c r="AN469" s="90" t="s">
        <v>2878</v>
      </c>
      <c r="AO469" s="90" t="s">
        <v>1436</v>
      </c>
      <c r="AP469" s="90" t="s">
        <v>2204</v>
      </c>
      <c r="AQ469" s="90" t="s">
        <v>3876</v>
      </c>
      <c r="AS469" s="90" t="s">
        <v>1445</v>
      </c>
      <c r="AT469" s="90" t="s">
        <v>3159</v>
      </c>
      <c r="AU469" s="90" t="s">
        <v>1436</v>
      </c>
    </row>
    <row r="470" spans="38:47" x14ac:dyDescent="0.25">
      <c r="AL470" s="90">
        <f t="shared" si="10"/>
        <v>465</v>
      </c>
      <c r="AM470" s="90" t="s">
        <v>420</v>
      </c>
      <c r="AN470" s="90" t="s">
        <v>2691</v>
      </c>
      <c r="AO470" s="90" t="s">
        <v>1422</v>
      </c>
      <c r="AP470" s="90" t="s">
        <v>2201</v>
      </c>
      <c r="AQ470" s="91" t="s">
        <v>3878</v>
      </c>
      <c r="AS470" s="90" t="s">
        <v>420</v>
      </c>
      <c r="AT470" s="90" t="s">
        <v>3160</v>
      </c>
      <c r="AU470" s="90" t="s">
        <v>1422</v>
      </c>
    </row>
    <row r="471" spans="38:47" x14ac:dyDescent="0.25">
      <c r="AL471" s="90">
        <f t="shared" si="10"/>
        <v>466</v>
      </c>
      <c r="AM471" s="90" t="s">
        <v>720</v>
      </c>
      <c r="AN471" s="90" t="s">
        <v>2883</v>
      </c>
      <c r="AO471" s="90" t="s">
        <v>1485</v>
      </c>
      <c r="AP471" s="90" t="s">
        <v>2201</v>
      </c>
      <c r="AQ471" s="90" t="s">
        <v>3877</v>
      </c>
      <c r="AS471" s="90" t="s">
        <v>720</v>
      </c>
      <c r="AT471" s="90" t="s">
        <v>3412</v>
      </c>
      <c r="AU471" s="90" t="s">
        <v>1485</v>
      </c>
    </row>
    <row r="472" spans="38:47" x14ac:dyDescent="0.25">
      <c r="AL472" s="90">
        <f t="shared" si="10"/>
        <v>467</v>
      </c>
      <c r="AM472" s="90" t="s">
        <v>722</v>
      </c>
      <c r="AN472" s="90" t="s">
        <v>2810</v>
      </c>
      <c r="AO472" s="90" t="s">
        <v>1485</v>
      </c>
      <c r="AP472" s="90" t="s">
        <v>2201</v>
      </c>
      <c r="AQ472" s="90" t="s">
        <v>3877</v>
      </c>
      <c r="AS472" s="90" t="s">
        <v>722</v>
      </c>
      <c r="AT472" s="90" t="s">
        <v>3413</v>
      </c>
      <c r="AU472" s="90" t="s">
        <v>1485</v>
      </c>
    </row>
    <row r="473" spans="38:47" x14ac:dyDescent="0.25">
      <c r="AL473" s="90">
        <f t="shared" si="10"/>
        <v>468</v>
      </c>
      <c r="AM473" s="90" t="s">
        <v>1567</v>
      </c>
      <c r="AN473" s="90" t="s">
        <v>2637</v>
      </c>
      <c r="AO473" s="90" t="s">
        <v>1547</v>
      </c>
      <c r="AP473" s="90" t="s">
        <v>2201</v>
      </c>
      <c r="AQ473" s="90" t="s">
        <v>3876</v>
      </c>
      <c r="AS473" s="90" t="s">
        <v>1567</v>
      </c>
      <c r="AT473" s="90" t="s">
        <v>3414</v>
      </c>
      <c r="AU473" s="90" t="s">
        <v>1547</v>
      </c>
    </row>
    <row r="474" spans="38:47" x14ac:dyDescent="0.25">
      <c r="AL474" s="90">
        <f t="shared" si="10"/>
        <v>469</v>
      </c>
      <c r="AM474" s="90" t="s">
        <v>1375</v>
      </c>
      <c r="AN474" s="90" t="s">
        <v>2828</v>
      </c>
      <c r="AO474" s="90" t="s">
        <v>1361</v>
      </c>
      <c r="AP474" s="90" t="s">
        <v>2204</v>
      </c>
      <c r="AQ474" s="90" t="s">
        <v>3876</v>
      </c>
      <c r="AS474" s="90" t="s">
        <v>1375</v>
      </c>
      <c r="AT474" s="90" t="s">
        <v>3161</v>
      </c>
      <c r="AU474" s="90" t="s">
        <v>1361</v>
      </c>
    </row>
    <row r="475" spans="38:47" x14ac:dyDescent="0.25">
      <c r="AL475" s="90">
        <f t="shared" si="10"/>
        <v>470</v>
      </c>
      <c r="AM475" s="90" t="s">
        <v>984</v>
      </c>
      <c r="AN475" s="90" t="s">
        <v>2750</v>
      </c>
      <c r="AO475" s="90" t="s">
        <v>1604</v>
      </c>
      <c r="AP475" s="90" t="s">
        <v>2204</v>
      </c>
      <c r="AQ475" s="91" t="s">
        <v>3878</v>
      </c>
      <c r="AS475" s="90" t="s">
        <v>984</v>
      </c>
      <c r="AT475" s="90" t="s">
        <v>3162</v>
      </c>
      <c r="AU475" s="90" t="s">
        <v>1604</v>
      </c>
    </row>
    <row r="476" spans="38:47" x14ac:dyDescent="0.25">
      <c r="AL476" s="90">
        <f t="shared" si="10"/>
        <v>471</v>
      </c>
      <c r="AM476" s="90" t="s">
        <v>725</v>
      </c>
      <c r="AN476" s="90" t="s">
        <v>2369</v>
      </c>
      <c r="AO476" s="90" t="s">
        <v>1485</v>
      </c>
      <c r="AP476" s="90" t="s">
        <v>2201</v>
      </c>
      <c r="AQ476" s="90" t="s">
        <v>3877</v>
      </c>
      <c r="AS476" s="90" t="s">
        <v>725</v>
      </c>
      <c r="AT476" s="90" t="s">
        <v>3415</v>
      </c>
      <c r="AU476" s="90" t="s">
        <v>1485</v>
      </c>
    </row>
    <row r="477" spans="38:47" x14ac:dyDescent="0.25">
      <c r="AL477" s="90">
        <f t="shared" si="10"/>
        <v>472</v>
      </c>
      <c r="AM477" s="90" t="s">
        <v>1515</v>
      </c>
      <c r="AN477" s="90" t="s">
        <v>2887</v>
      </c>
      <c r="AO477" s="90" t="s">
        <v>1492</v>
      </c>
      <c r="AP477" s="90" t="s">
        <v>2201</v>
      </c>
      <c r="AQ477" s="90" t="s">
        <v>3877</v>
      </c>
      <c r="AS477" s="90" t="s">
        <v>1515</v>
      </c>
      <c r="AT477" s="90" t="s">
        <v>3416</v>
      </c>
      <c r="AU477" s="90" t="s">
        <v>1492</v>
      </c>
    </row>
    <row r="478" spans="38:47" x14ac:dyDescent="0.25">
      <c r="AL478" s="90">
        <f t="shared" si="10"/>
        <v>473</v>
      </c>
      <c r="AM478" s="90" t="s">
        <v>1516</v>
      </c>
      <c r="AN478" s="90" t="s">
        <v>2796</v>
      </c>
      <c r="AO478" s="90" t="s">
        <v>1492</v>
      </c>
      <c r="AP478" s="90" t="s">
        <v>2205</v>
      </c>
      <c r="AQ478" s="90" t="s">
        <v>3877</v>
      </c>
      <c r="AS478" s="90" t="s">
        <v>1516</v>
      </c>
      <c r="AT478" s="90" t="s">
        <v>3417</v>
      </c>
      <c r="AU478" s="90" t="s">
        <v>1492</v>
      </c>
    </row>
    <row r="479" spans="38:47" x14ac:dyDescent="0.25">
      <c r="AL479" s="90">
        <f t="shared" si="10"/>
        <v>474</v>
      </c>
      <c r="AM479" s="90" t="s">
        <v>1376</v>
      </c>
      <c r="AN479" s="90" t="s">
        <v>2744</v>
      </c>
      <c r="AO479" s="90" t="s">
        <v>1361</v>
      </c>
      <c r="AP479" s="90" t="s">
        <v>2204</v>
      </c>
      <c r="AQ479" s="90" t="s">
        <v>3876</v>
      </c>
      <c r="AS479" s="90" t="s">
        <v>1376</v>
      </c>
      <c r="AT479" s="90" t="s">
        <v>3163</v>
      </c>
      <c r="AU479" s="90" t="s">
        <v>1361</v>
      </c>
    </row>
    <row r="480" spans="38:47" x14ac:dyDescent="0.25">
      <c r="AL480" s="90">
        <f t="shared" si="10"/>
        <v>475</v>
      </c>
      <c r="AM480" s="90" t="s">
        <v>1633</v>
      </c>
      <c r="AN480" s="90" t="s">
        <v>2482</v>
      </c>
      <c r="AO480" s="90" t="s">
        <v>1626</v>
      </c>
      <c r="AP480" s="90" t="s">
        <v>2201</v>
      </c>
      <c r="AQ480" s="91" t="s">
        <v>3878</v>
      </c>
      <c r="AS480" s="90" t="s">
        <v>1633</v>
      </c>
      <c r="AT480" s="90" t="s">
        <v>3163</v>
      </c>
      <c r="AU480" s="90" t="s">
        <v>1626</v>
      </c>
    </row>
    <row r="481" spans="38:47" x14ac:dyDescent="0.25">
      <c r="AL481" s="90">
        <f t="shared" si="10"/>
        <v>476</v>
      </c>
      <c r="AM481" s="90" t="s">
        <v>905</v>
      </c>
      <c r="AN481" s="90" t="s">
        <v>2383</v>
      </c>
      <c r="AO481" s="90" t="s">
        <v>1547</v>
      </c>
      <c r="AP481" s="90" t="s">
        <v>2204</v>
      </c>
      <c r="AQ481" s="90" t="s">
        <v>3876</v>
      </c>
      <c r="AS481" s="90" t="s">
        <v>905</v>
      </c>
      <c r="AT481" s="90" t="s">
        <v>3164</v>
      </c>
      <c r="AU481" s="90" t="s">
        <v>1547</v>
      </c>
    </row>
    <row r="482" spans="38:47" x14ac:dyDescent="0.25">
      <c r="AL482" s="90">
        <f t="shared" si="10"/>
        <v>477</v>
      </c>
      <c r="AM482" s="90" t="s">
        <v>1619</v>
      </c>
      <c r="AN482" s="90" t="s">
        <v>2770</v>
      </c>
      <c r="AO482" s="90" t="s">
        <v>1604</v>
      </c>
      <c r="AP482" s="90" t="s">
        <v>2201</v>
      </c>
      <c r="AQ482" s="91" t="s">
        <v>3878</v>
      </c>
      <c r="AS482" s="90" t="s">
        <v>1619</v>
      </c>
      <c r="AT482" s="90" t="s">
        <v>3418</v>
      </c>
      <c r="AU482" s="90" t="s">
        <v>1604</v>
      </c>
    </row>
    <row r="483" spans="38:47" x14ac:dyDescent="0.25">
      <c r="AL483" s="90">
        <f t="shared" si="10"/>
        <v>478</v>
      </c>
      <c r="AM483" s="90" t="s">
        <v>1620</v>
      </c>
      <c r="AN483" s="90" t="s">
        <v>2853</v>
      </c>
      <c r="AO483" s="90" t="s">
        <v>1604</v>
      </c>
      <c r="AP483" s="90" t="s">
        <v>2204</v>
      </c>
      <c r="AQ483" s="91" t="s">
        <v>3878</v>
      </c>
      <c r="AS483" s="90" t="s">
        <v>1620</v>
      </c>
      <c r="AT483" s="90" t="s">
        <v>3165</v>
      </c>
      <c r="AU483" s="90" t="s">
        <v>1604</v>
      </c>
    </row>
    <row r="484" spans="38:47" x14ac:dyDescent="0.25">
      <c r="AL484" s="90">
        <f t="shared" si="10"/>
        <v>479</v>
      </c>
      <c r="AM484" s="90" t="s">
        <v>1476</v>
      </c>
      <c r="AN484" s="90" t="s">
        <v>2701</v>
      </c>
      <c r="AO484" s="90" t="s">
        <v>1456</v>
      </c>
      <c r="AP484" s="90" t="s">
        <v>2206</v>
      </c>
      <c r="AQ484" s="90" t="s">
        <v>3877</v>
      </c>
      <c r="AS484" s="90" t="s">
        <v>1476</v>
      </c>
      <c r="AT484" s="90" t="s">
        <v>3419</v>
      </c>
      <c r="AU484" s="90" t="s">
        <v>1456</v>
      </c>
    </row>
    <row r="485" spans="38:47" x14ac:dyDescent="0.25">
      <c r="AL485" s="90">
        <f t="shared" si="10"/>
        <v>480</v>
      </c>
      <c r="AM485" s="90" t="s">
        <v>1405</v>
      </c>
      <c r="AN485" s="90" t="s">
        <v>2876</v>
      </c>
      <c r="AO485" s="90" t="s">
        <v>1398</v>
      </c>
      <c r="AP485" s="90" t="s">
        <v>2206</v>
      </c>
      <c r="AQ485" s="90" t="s">
        <v>3876</v>
      </c>
      <c r="AS485" s="90" t="s">
        <v>1405</v>
      </c>
      <c r="AT485" s="90" t="s">
        <v>3420</v>
      </c>
      <c r="AU485" s="90" t="s">
        <v>1398</v>
      </c>
    </row>
    <row r="486" spans="38:47" x14ac:dyDescent="0.25">
      <c r="AL486" s="90">
        <f t="shared" si="10"/>
        <v>481</v>
      </c>
      <c r="AM486" s="90" t="s">
        <v>1420</v>
      </c>
      <c r="AN486" s="90" t="s">
        <v>2356</v>
      </c>
      <c r="AO486" s="90" t="s">
        <v>1412</v>
      </c>
      <c r="AP486" s="90" t="s">
        <v>2204</v>
      </c>
      <c r="AQ486" s="90" t="s">
        <v>3876</v>
      </c>
      <c r="AS486" s="90" t="s">
        <v>1420</v>
      </c>
      <c r="AT486" s="90" t="s">
        <v>3166</v>
      </c>
      <c r="AU486" s="90" t="s">
        <v>1412</v>
      </c>
    </row>
    <row r="487" spans="38:47" x14ac:dyDescent="0.25">
      <c r="AL487" s="90">
        <f t="shared" si="10"/>
        <v>482</v>
      </c>
      <c r="AM487" s="90" t="s">
        <v>1393</v>
      </c>
      <c r="AN487" s="90" t="s">
        <v>2618</v>
      </c>
      <c r="AO487" s="90" t="s">
        <v>1381</v>
      </c>
      <c r="AP487" s="90" t="s">
        <v>2201</v>
      </c>
      <c r="AQ487" s="90" t="s">
        <v>3876</v>
      </c>
      <c r="AS487" s="90" t="s">
        <v>1393</v>
      </c>
      <c r="AT487" s="90" t="s">
        <v>3421</v>
      </c>
      <c r="AU487" s="90" t="s">
        <v>1381</v>
      </c>
    </row>
    <row r="488" spans="38:47" x14ac:dyDescent="0.25">
      <c r="AL488" s="90">
        <f t="shared" si="10"/>
        <v>483</v>
      </c>
      <c r="AM488" s="90" t="s">
        <v>1634</v>
      </c>
      <c r="AN488" s="90" t="s">
        <v>2754</v>
      </c>
      <c r="AO488" s="90" t="s">
        <v>1626</v>
      </c>
      <c r="AP488" s="90" t="s">
        <v>2201</v>
      </c>
      <c r="AQ488" s="91" t="s">
        <v>3878</v>
      </c>
      <c r="AS488" s="90" t="s">
        <v>1634</v>
      </c>
      <c r="AT488" s="90" t="s">
        <v>2951</v>
      </c>
      <c r="AU488" s="90" t="s">
        <v>1626</v>
      </c>
    </row>
    <row r="489" spans="38:47" x14ac:dyDescent="0.25">
      <c r="AL489" s="90">
        <f t="shared" si="10"/>
        <v>484</v>
      </c>
      <c r="AM489" s="90" t="s">
        <v>1568</v>
      </c>
      <c r="AN489" s="90" t="s">
        <v>2801</v>
      </c>
      <c r="AO489" s="90" t="s">
        <v>1547</v>
      </c>
      <c r="AP489" s="90" t="s">
        <v>2201</v>
      </c>
      <c r="AQ489" s="90" t="s">
        <v>3876</v>
      </c>
      <c r="AS489" s="90" t="s">
        <v>1568</v>
      </c>
      <c r="AT489" s="90" t="s">
        <v>3422</v>
      </c>
      <c r="AU489" s="90" t="s">
        <v>1547</v>
      </c>
    </row>
    <row r="490" spans="38:47" x14ac:dyDescent="0.25">
      <c r="AL490" s="90">
        <f t="shared" si="10"/>
        <v>485</v>
      </c>
      <c r="AM490" s="90" t="s">
        <v>1621</v>
      </c>
      <c r="AN490" s="90" t="s">
        <v>2664</v>
      </c>
      <c r="AO490" s="90" t="s">
        <v>1604</v>
      </c>
      <c r="AP490" s="90" t="s">
        <v>2206</v>
      </c>
      <c r="AQ490" s="91" t="s">
        <v>3878</v>
      </c>
      <c r="AS490" s="90" t="s">
        <v>1621</v>
      </c>
      <c r="AT490" s="90" t="s">
        <v>1604</v>
      </c>
      <c r="AU490" s="90" t="s">
        <v>1604</v>
      </c>
    </row>
    <row r="491" spans="38:47" x14ac:dyDescent="0.25">
      <c r="AL491" s="90">
        <f t="shared" si="10"/>
        <v>486</v>
      </c>
      <c r="AM491" s="90" t="s">
        <v>1446</v>
      </c>
      <c r="AN491" s="90" t="s">
        <v>2803</v>
      </c>
      <c r="AO491" s="90" t="s">
        <v>1436</v>
      </c>
      <c r="AP491" s="90" t="s">
        <v>2206</v>
      </c>
      <c r="AQ491" s="90" t="s">
        <v>3876</v>
      </c>
      <c r="AS491" s="90" t="s">
        <v>1446</v>
      </c>
      <c r="AT491" s="90" t="s">
        <v>3423</v>
      </c>
      <c r="AU491" s="90" t="s">
        <v>1436</v>
      </c>
    </row>
    <row r="492" spans="38:47" x14ac:dyDescent="0.25">
      <c r="AL492" s="90">
        <f t="shared" si="10"/>
        <v>487</v>
      </c>
      <c r="AM492" s="90" t="s">
        <v>1377</v>
      </c>
      <c r="AN492" s="90" t="s">
        <v>2604</v>
      </c>
      <c r="AO492" s="90" t="s">
        <v>1361</v>
      </c>
      <c r="AP492" s="90" t="s">
        <v>2204</v>
      </c>
      <c r="AQ492" s="90" t="s">
        <v>3876</v>
      </c>
      <c r="AS492" s="90" t="s">
        <v>1377</v>
      </c>
      <c r="AT492" s="90" t="s">
        <v>3167</v>
      </c>
      <c r="AU492" s="90" t="s">
        <v>1361</v>
      </c>
    </row>
    <row r="493" spans="38:47" x14ac:dyDescent="0.25">
      <c r="AL493" s="90">
        <f t="shared" si="10"/>
        <v>488</v>
      </c>
      <c r="AM493" s="90" t="s">
        <v>1394</v>
      </c>
      <c r="AN493" s="90" t="s">
        <v>2872</v>
      </c>
      <c r="AO493" s="90" t="s">
        <v>1381</v>
      </c>
      <c r="AP493" s="90" t="s">
        <v>2201</v>
      </c>
      <c r="AQ493" s="90" t="s">
        <v>3876</v>
      </c>
      <c r="AS493" s="90" t="s">
        <v>1394</v>
      </c>
      <c r="AT493" s="90" t="s">
        <v>3424</v>
      </c>
      <c r="AU493" s="90" t="s">
        <v>1381</v>
      </c>
    </row>
    <row r="494" spans="38:47" x14ac:dyDescent="0.25">
      <c r="AL494" s="90">
        <f t="shared" si="10"/>
        <v>489</v>
      </c>
      <c r="AM494" s="90" t="s">
        <v>107</v>
      </c>
      <c r="AN494" s="90" t="s">
        <v>2440</v>
      </c>
      <c r="AO494" s="90" t="s">
        <v>1320</v>
      </c>
      <c r="AP494" s="90" t="s">
        <v>2201</v>
      </c>
      <c r="AQ494" s="91" t="s">
        <v>3878</v>
      </c>
      <c r="AS494" s="90" t="s">
        <v>107</v>
      </c>
      <c r="AT494" s="90" t="s">
        <v>3168</v>
      </c>
      <c r="AU494" s="90" t="s">
        <v>1320</v>
      </c>
    </row>
    <row r="495" spans="38:47" x14ac:dyDescent="0.25">
      <c r="AL495" s="90">
        <f t="shared" si="10"/>
        <v>490</v>
      </c>
      <c r="AM495" s="90" t="s">
        <v>1074</v>
      </c>
      <c r="AN495" s="90" t="s">
        <v>2454</v>
      </c>
      <c r="AO495" s="90" t="s">
        <v>1320</v>
      </c>
      <c r="AP495" s="90" t="s">
        <v>2201</v>
      </c>
      <c r="AQ495" s="91" t="s">
        <v>3878</v>
      </c>
      <c r="AS495" s="90" t="s">
        <v>1074</v>
      </c>
      <c r="AT495" s="90" t="s">
        <v>3425</v>
      </c>
      <c r="AU495" s="90" t="s">
        <v>1320</v>
      </c>
    </row>
    <row r="496" spans="38:47" x14ac:dyDescent="0.25">
      <c r="AL496" s="90">
        <f t="shared" si="10"/>
        <v>491</v>
      </c>
      <c r="AM496" s="90" t="s">
        <v>1354</v>
      </c>
      <c r="AN496" s="90" t="s">
        <v>2666</v>
      </c>
      <c r="AO496" s="90" t="s">
        <v>1320</v>
      </c>
      <c r="AP496" s="90" t="s">
        <v>2205</v>
      </c>
      <c r="AQ496" s="91" t="s">
        <v>3878</v>
      </c>
      <c r="AS496" s="90" t="s">
        <v>1354</v>
      </c>
      <c r="AT496" s="90" t="s">
        <v>3426</v>
      </c>
      <c r="AU496" s="90" t="s">
        <v>1320</v>
      </c>
    </row>
    <row r="497" spans="38:47" x14ac:dyDescent="0.25">
      <c r="AL497" s="90">
        <f t="shared" si="10"/>
        <v>492</v>
      </c>
      <c r="AM497" s="90" t="s">
        <v>1477</v>
      </c>
      <c r="AN497" s="90" t="s">
        <v>2504</v>
      </c>
      <c r="AO497" s="90" t="s">
        <v>1456</v>
      </c>
      <c r="AP497" s="90" t="s">
        <v>2204</v>
      </c>
      <c r="AQ497" s="90" t="s">
        <v>3877</v>
      </c>
      <c r="AS497" s="90" t="s">
        <v>1477</v>
      </c>
      <c r="AT497" s="90" t="s">
        <v>3169</v>
      </c>
      <c r="AU497" s="90" t="s">
        <v>1456</v>
      </c>
    </row>
    <row r="498" spans="38:47" x14ac:dyDescent="0.25">
      <c r="AL498" s="90">
        <f t="shared" si="10"/>
        <v>493</v>
      </c>
      <c r="AM498" s="90" t="s">
        <v>825</v>
      </c>
      <c r="AN498" s="90" t="s">
        <v>2557</v>
      </c>
      <c r="AO498" s="90" t="s">
        <v>1492</v>
      </c>
      <c r="AP498" s="90" t="s">
        <v>2205</v>
      </c>
      <c r="AQ498" s="90" t="s">
        <v>3877</v>
      </c>
      <c r="AS498" s="90" t="s">
        <v>825</v>
      </c>
      <c r="AT498" s="90" t="s">
        <v>3427</v>
      </c>
      <c r="AU498" s="90" t="s">
        <v>1492</v>
      </c>
    </row>
    <row r="499" spans="38:47" x14ac:dyDescent="0.25">
      <c r="AL499" s="90">
        <f t="shared" si="10"/>
        <v>494</v>
      </c>
      <c r="AM499" s="90" t="s">
        <v>884</v>
      </c>
      <c r="AN499" s="90" t="s">
        <v>2779</v>
      </c>
      <c r="AO499" s="90" t="s">
        <v>1547</v>
      </c>
      <c r="AP499" s="90" t="s">
        <v>2203</v>
      </c>
      <c r="AQ499" s="90" t="s">
        <v>3876</v>
      </c>
      <c r="AS499" s="90" t="s">
        <v>884</v>
      </c>
      <c r="AT499" s="90" t="s">
        <v>3170</v>
      </c>
      <c r="AU499" s="90" t="s">
        <v>1547</v>
      </c>
    </row>
    <row r="500" spans="38:47" x14ac:dyDescent="0.25">
      <c r="AL500" s="90">
        <f t="shared" si="10"/>
        <v>495</v>
      </c>
      <c r="AM500" s="90" t="s">
        <v>1579</v>
      </c>
      <c r="AN500" s="90" t="s">
        <v>2410</v>
      </c>
      <c r="AO500" s="90" t="s">
        <v>1570</v>
      </c>
      <c r="AP500" s="90" t="s">
        <v>2201</v>
      </c>
      <c r="AQ500" s="91" t="s">
        <v>3878</v>
      </c>
      <c r="AS500" s="90" t="s">
        <v>1579</v>
      </c>
      <c r="AT500" s="90" t="s">
        <v>3428</v>
      </c>
      <c r="AU500" s="90" t="s">
        <v>1570</v>
      </c>
    </row>
    <row r="501" spans="38:47" x14ac:dyDescent="0.25">
      <c r="AL501" s="90">
        <f t="shared" si="10"/>
        <v>496</v>
      </c>
      <c r="AM501" s="90" t="s">
        <v>1484</v>
      </c>
      <c r="AN501" s="90" t="s">
        <v>2624</v>
      </c>
      <c r="AO501" s="90" t="s">
        <v>1480</v>
      </c>
      <c r="AP501" s="90" t="s">
        <v>2202</v>
      </c>
      <c r="AQ501" s="90" t="s">
        <v>3877</v>
      </c>
      <c r="AS501" s="90" t="s">
        <v>1484</v>
      </c>
      <c r="AT501" s="90" t="s">
        <v>2962</v>
      </c>
      <c r="AU501" s="90" t="s">
        <v>1480</v>
      </c>
    </row>
    <row r="502" spans="38:47" x14ac:dyDescent="0.25">
      <c r="AL502" s="90">
        <f t="shared" si="10"/>
        <v>497</v>
      </c>
      <c r="AM502" s="90" t="s">
        <v>1569</v>
      </c>
      <c r="AN502" s="90" t="s">
        <v>2605</v>
      </c>
      <c r="AO502" s="90" t="s">
        <v>1547</v>
      </c>
      <c r="AP502" s="90" t="s">
        <v>2206</v>
      </c>
      <c r="AQ502" s="90" t="s">
        <v>3876</v>
      </c>
      <c r="AS502" s="90" t="s">
        <v>1569</v>
      </c>
      <c r="AT502" s="90" t="s">
        <v>3429</v>
      </c>
      <c r="AU502" s="90" t="s">
        <v>1547</v>
      </c>
    </row>
    <row r="503" spans="38:47" x14ac:dyDescent="0.25">
      <c r="AL503" s="90">
        <f t="shared" si="10"/>
        <v>498</v>
      </c>
      <c r="AM503" s="90" t="s">
        <v>1517</v>
      </c>
      <c r="AN503" s="90" t="s">
        <v>2423</v>
      </c>
      <c r="AO503" s="90" t="s">
        <v>1492</v>
      </c>
      <c r="AP503" s="90" t="s">
        <v>2201</v>
      </c>
      <c r="AQ503" s="90" t="s">
        <v>3877</v>
      </c>
      <c r="AS503" s="90" t="s">
        <v>1517</v>
      </c>
      <c r="AT503" s="90" t="s">
        <v>3430</v>
      </c>
      <c r="AU503" s="90" t="s">
        <v>1492</v>
      </c>
    </row>
    <row r="504" spans="38:47" x14ac:dyDescent="0.25">
      <c r="AL504" s="90">
        <f t="shared" si="10"/>
        <v>499</v>
      </c>
      <c r="AM504" s="90" t="s">
        <v>1454</v>
      </c>
      <c r="AN504" s="90" t="s">
        <v>2881</v>
      </c>
      <c r="AO504" s="90" t="s">
        <v>1450</v>
      </c>
      <c r="AP504" s="90" t="s">
        <v>2205</v>
      </c>
      <c r="AQ504" s="91" t="s">
        <v>3878</v>
      </c>
      <c r="AS504" s="90" t="s">
        <v>1454</v>
      </c>
      <c r="AT504" s="90" t="s">
        <v>2957</v>
      </c>
      <c r="AU504" s="90" t="s">
        <v>1450</v>
      </c>
    </row>
    <row r="505" spans="38:47" x14ac:dyDescent="0.25">
      <c r="AL505" s="90">
        <f t="shared" si="10"/>
        <v>500</v>
      </c>
      <c r="AM505" s="90" t="s">
        <v>1478</v>
      </c>
      <c r="AN505" s="90" t="s">
        <v>2402</v>
      </c>
      <c r="AO505" s="90" t="s">
        <v>1456</v>
      </c>
      <c r="AP505" s="90" t="s">
        <v>2204</v>
      </c>
      <c r="AQ505" s="90" t="s">
        <v>3877</v>
      </c>
      <c r="AS505" s="90" t="s">
        <v>1083</v>
      </c>
      <c r="AT505" s="90" t="s">
        <v>3171</v>
      </c>
      <c r="AU505" s="90" t="s">
        <v>1626</v>
      </c>
    </row>
    <row r="506" spans="38:47" x14ac:dyDescent="0.25">
      <c r="AL506" s="90">
        <f t="shared" si="10"/>
        <v>501</v>
      </c>
      <c r="AM506" s="90" t="s">
        <v>1083</v>
      </c>
      <c r="AN506" s="90" t="s">
        <v>2687</v>
      </c>
      <c r="AO506" s="90" t="s">
        <v>1626</v>
      </c>
      <c r="AP506" s="90" t="s">
        <v>2201</v>
      </c>
      <c r="AQ506" s="91" t="s">
        <v>3878</v>
      </c>
      <c r="AS506" s="90" t="s">
        <v>1478</v>
      </c>
      <c r="AT506" s="90" t="s">
        <v>3171</v>
      </c>
      <c r="AU506" s="90" t="s">
        <v>1456</v>
      </c>
    </row>
    <row r="507" spans="38:47" x14ac:dyDescent="0.25">
      <c r="AL507" s="90">
        <f t="shared" si="10"/>
        <v>502</v>
      </c>
      <c r="AM507" s="90" t="s">
        <v>332</v>
      </c>
      <c r="AN507" s="90" t="s">
        <v>2513</v>
      </c>
      <c r="AO507" s="90" t="s">
        <v>1412</v>
      </c>
      <c r="AP507" s="90" t="s">
        <v>2204</v>
      </c>
      <c r="AQ507" s="90" t="s">
        <v>3876</v>
      </c>
      <c r="AS507" s="90" t="s">
        <v>332</v>
      </c>
      <c r="AT507" s="90" t="s">
        <v>3172</v>
      </c>
      <c r="AU507" s="90" t="s">
        <v>1412</v>
      </c>
    </row>
    <row r="508" spans="38:47" x14ac:dyDescent="0.25">
      <c r="AL508" s="90">
        <f t="shared" si="10"/>
        <v>503</v>
      </c>
      <c r="AM508" s="90" t="s">
        <v>1518</v>
      </c>
      <c r="AN508" s="90" t="s">
        <v>2560</v>
      </c>
      <c r="AO508" s="90" t="s">
        <v>1492</v>
      </c>
      <c r="AP508" s="90" t="s">
        <v>2204</v>
      </c>
      <c r="AQ508" s="90" t="s">
        <v>3877</v>
      </c>
      <c r="AS508" s="90" t="s">
        <v>1518</v>
      </c>
      <c r="AT508" s="90" t="s">
        <v>3173</v>
      </c>
      <c r="AU508" s="90" t="s">
        <v>1492</v>
      </c>
    </row>
    <row r="509" spans="38:47" x14ac:dyDescent="0.25">
      <c r="AL509" s="90">
        <f t="shared" si="10"/>
        <v>504</v>
      </c>
      <c r="AM509" s="90" t="s">
        <v>1591</v>
      </c>
      <c r="AN509" s="90" t="s">
        <v>2613</v>
      </c>
      <c r="AO509" s="90" t="s">
        <v>1583</v>
      </c>
      <c r="AP509" s="90" t="s">
        <v>2204</v>
      </c>
      <c r="AQ509" s="90" t="s">
        <v>3876</v>
      </c>
      <c r="AS509" s="90" t="s">
        <v>1591</v>
      </c>
      <c r="AT509" s="90" t="s">
        <v>3174</v>
      </c>
      <c r="AU509" s="90" t="s">
        <v>1583</v>
      </c>
    </row>
    <row r="510" spans="38:47" x14ac:dyDescent="0.25">
      <c r="AL510" s="90">
        <f t="shared" si="10"/>
        <v>505</v>
      </c>
      <c r="AM510" s="90" t="s">
        <v>1355</v>
      </c>
      <c r="AN510" s="90" t="s">
        <v>2508</v>
      </c>
      <c r="AO510" s="90" t="s">
        <v>1320</v>
      </c>
      <c r="AP510" s="90" t="s">
        <v>2201</v>
      </c>
      <c r="AQ510" s="91" t="s">
        <v>3878</v>
      </c>
      <c r="AS510" s="90" t="s">
        <v>1355</v>
      </c>
      <c r="AT510" s="90" t="s">
        <v>3431</v>
      </c>
      <c r="AU510" s="90" t="s">
        <v>1320</v>
      </c>
    </row>
    <row r="511" spans="38:47" x14ac:dyDescent="0.25">
      <c r="AL511" s="90">
        <f t="shared" si="10"/>
        <v>506</v>
      </c>
      <c r="AM511" s="90" t="s">
        <v>1406</v>
      </c>
      <c r="AN511" s="90" t="s">
        <v>2706</v>
      </c>
      <c r="AO511" s="90" t="s">
        <v>1398</v>
      </c>
      <c r="AP511" s="90" t="s">
        <v>2204</v>
      </c>
      <c r="AQ511" s="90" t="s">
        <v>3876</v>
      </c>
      <c r="AS511" s="90" t="s">
        <v>1406</v>
      </c>
      <c r="AT511" s="90" t="s">
        <v>3175</v>
      </c>
      <c r="AU511" s="90" t="s">
        <v>1398</v>
      </c>
    </row>
    <row r="512" spans="38:47" x14ac:dyDescent="0.25">
      <c r="AL512" s="90">
        <f t="shared" si="10"/>
        <v>507</v>
      </c>
      <c r="AM512" s="90" t="s">
        <v>1318</v>
      </c>
      <c r="AN512" s="90" t="s">
        <v>2861</v>
      </c>
      <c r="AO512" s="90" t="s">
        <v>1305</v>
      </c>
      <c r="AP512" s="90" t="s">
        <v>2205</v>
      </c>
      <c r="AQ512" s="90" t="s">
        <v>3876</v>
      </c>
      <c r="AS512" s="90" t="s">
        <v>1318</v>
      </c>
      <c r="AT512" s="90" t="s">
        <v>2922</v>
      </c>
      <c r="AU512" s="90" t="s">
        <v>1305</v>
      </c>
    </row>
    <row r="513" spans="38:47" x14ac:dyDescent="0.25">
      <c r="AL513" s="90">
        <f t="shared" si="10"/>
        <v>508</v>
      </c>
      <c r="AM513" s="90" t="s">
        <v>1622</v>
      </c>
      <c r="AN513" s="90" t="s">
        <v>2758</v>
      </c>
      <c r="AO513" s="90" t="s">
        <v>1604</v>
      </c>
      <c r="AP513" s="90" t="s">
        <v>2204</v>
      </c>
      <c r="AQ513" s="91" t="s">
        <v>3878</v>
      </c>
      <c r="AS513" s="90" t="s">
        <v>1622</v>
      </c>
      <c r="AT513" s="90" t="s">
        <v>3176</v>
      </c>
      <c r="AU513" s="90" t="s">
        <v>1604</v>
      </c>
    </row>
    <row r="514" spans="38:47" x14ac:dyDescent="0.25">
      <c r="AL514" s="90">
        <f t="shared" si="10"/>
        <v>509</v>
      </c>
      <c r="AM514" s="90" t="s">
        <v>426</v>
      </c>
      <c r="AN514" s="90" t="s">
        <v>2516</v>
      </c>
      <c r="AO514" s="90" t="s">
        <v>1422</v>
      </c>
      <c r="AP514" s="90" t="s">
        <v>2201</v>
      </c>
      <c r="AQ514" s="91" t="s">
        <v>3878</v>
      </c>
      <c r="AS514" s="90" t="s">
        <v>426</v>
      </c>
      <c r="AT514" s="90" t="s">
        <v>3177</v>
      </c>
      <c r="AU514" s="90" t="s">
        <v>1422</v>
      </c>
    </row>
    <row r="515" spans="38:47" x14ac:dyDescent="0.25">
      <c r="AL515" s="90">
        <f t="shared" si="10"/>
        <v>510</v>
      </c>
      <c r="AM515" s="90" t="s">
        <v>1544</v>
      </c>
      <c r="AN515" s="90" t="s">
        <v>2647</v>
      </c>
      <c r="AO515" s="90" t="s">
        <v>1521</v>
      </c>
      <c r="AP515" s="90" t="s">
        <v>2205</v>
      </c>
      <c r="AQ515" s="91" t="s">
        <v>3878</v>
      </c>
      <c r="AS515" s="90" t="s">
        <v>1544</v>
      </c>
      <c r="AT515" s="90" t="s">
        <v>3432</v>
      </c>
      <c r="AU515" s="90" t="s">
        <v>1521</v>
      </c>
    </row>
    <row r="516" spans="38:47" x14ac:dyDescent="0.25">
      <c r="AL516" s="90">
        <f t="shared" si="10"/>
        <v>511</v>
      </c>
      <c r="AM516" s="90" t="s">
        <v>336</v>
      </c>
      <c r="AN516" s="90" t="s">
        <v>2830</v>
      </c>
      <c r="AO516" s="90" t="s">
        <v>1412</v>
      </c>
      <c r="AP516" s="90" t="s">
        <v>2202</v>
      </c>
      <c r="AQ516" s="90" t="s">
        <v>3876</v>
      </c>
      <c r="AS516" s="90" t="s">
        <v>336</v>
      </c>
      <c r="AT516" s="90" t="s">
        <v>2924</v>
      </c>
      <c r="AU516" s="90" t="s">
        <v>1412</v>
      </c>
    </row>
    <row r="517" spans="38:47" x14ac:dyDescent="0.25">
      <c r="AL517" s="90">
        <f t="shared" si="10"/>
        <v>512</v>
      </c>
      <c r="AM517" s="90" t="s">
        <v>297</v>
      </c>
      <c r="AN517" s="90" t="s">
        <v>2759</v>
      </c>
      <c r="AO517" s="90" t="s">
        <v>1381</v>
      </c>
      <c r="AP517" s="90" t="s">
        <v>2203</v>
      </c>
      <c r="AQ517" s="90" t="s">
        <v>3876</v>
      </c>
      <c r="AS517" s="90" t="s">
        <v>297</v>
      </c>
      <c r="AT517" s="90" t="s">
        <v>3178</v>
      </c>
      <c r="AU517" s="90" t="s">
        <v>1381</v>
      </c>
    </row>
    <row r="518" spans="38:47" x14ac:dyDescent="0.25">
      <c r="AL518" s="90">
        <f t="shared" si="10"/>
        <v>513</v>
      </c>
      <c r="AM518" s="90" t="s">
        <v>1356</v>
      </c>
      <c r="AN518" s="90" t="s">
        <v>2502</v>
      </c>
      <c r="AO518" s="90" t="s">
        <v>1320</v>
      </c>
      <c r="AP518" s="90" t="s">
        <v>2201</v>
      </c>
      <c r="AQ518" s="91" t="s">
        <v>3878</v>
      </c>
      <c r="AS518" s="90" t="s">
        <v>1356</v>
      </c>
      <c r="AT518" s="90" t="s">
        <v>3433</v>
      </c>
      <c r="AU518" s="90" t="s">
        <v>1320</v>
      </c>
    </row>
    <row r="519" spans="38:47" x14ac:dyDescent="0.25">
      <c r="AL519" s="90">
        <f t="shared" si="10"/>
        <v>514</v>
      </c>
      <c r="AM519" s="90" t="s">
        <v>846</v>
      </c>
      <c r="AN519" s="90" t="s">
        <v>2524</v>
      </c>
      <c r="AO519" s="90" t="s">
        <v>1492</v>
      </c>
      <c r="AP519" s="90" t="s">
        <v>2203</v>
      </c>
      <c r="AQ519" s="90" t="s">
        <v>3877</v>
      </c>
      <c r="AS519" s="90" t="s">
        <v>846</v>
      </c>
      <c r="AT519" s="90" t="s">
        <v>3179</v>
      </c>
      <c r="AU519" s="90" t="s">
        <v>1492</v>
      </c>
    </row>
    <row r="520" spans="38:47" x14ac:dyDescent="0.25">
      <c r="AL520" s="90">
        <f t="shared" ref="AL520:AL570" si="11">AL519+1</f>
        <v>515</v>
      </c>
      <c r="AM520" s="90" t="s">
        <v>1357</v>
      </c>
      <c r="AN520" s="90" t="s">
        <v>2443</v>
      </c>
      <c r="AO520" s="90" t="s">
        <v>1320</v>
      </c>
      <c r="AP520" s="90" t="s">
        <v>2205</v>
      </c>
      <c r="AQ520" s="91" t="s">
        <v>3878</v>
      </c>
      <c r="AS520" s="90" t="s">
        <v>1357</v>
      </c>
      <c r="AT520" s="90" t="s">
        <v>3434</v>
      </c>
      <c r="AU520" s="90" t="s">
        <v>1320</v>
      </c>
    </row>
    <row r="521" spans="38:47" x14ac:dyDescent="0.25">
      <c r="AL521" s="90">
        <f t="shared" si="11"/>
        <v>516</v>
      </c>
      <c r="AM521" s="90" t="s">
        <v>1623</v>
      </c>
      <c r="AN521" s="90" t="s">
        <v>2898</v>
      </c>
      <c r="AO521" s="90" t="s">
        <v>1604</v>
      </c>
      <c r="AP521" s="90" t="s">
        <v>2204</v>
      </c>
      <c r="AQ521" s="91" t="s">
        <v>3878</v>
      </c>
      <c r="AS521" s="90" t="s">
        <v>1623</v>
      </c>
      <c r="AT521" s="90" t="s">
        <v>3180</v>
      </c>
      <c r="AU521" s="90" t="s">
        <v>1604</v>
      </c>
    </row>
    <row r="522" spans="38:47" x14ac:dyDescent="0.25">
      <c r="AL522" s="90">
        <f t="shared" si="11"/>
        <v>517</v>
      </c>
      <c r="AM522" s="90" t="s">
        <v>934</v>
      </c>
      <c r="AN522" s="90" t="s">
        <v>2578</v>
      </c>
      <c r="AO522" s="90" t="s">
        <v>1570</v>
      </c>
      <c r="AP522" s="90" t="s">
        <v>2203</v>
      </c>
      <c r="AQ522" s="91" t="s">
        <v>3878</v>
      </c>
      <c r="AS522" s="90" t="s">
        <v>934</v>
      </c>
      <c r="AT522" s="90" t="s">
        <v>3435</v>
      </c>
      <c r="AU522" s="90" t="s">
        <v>1570</v>
      </c>
    </row>
    <row r="523" spans="38:47" x14ac:dyDescent="0.25">
      <c r="AL523" s="90">
        <f t="shared" si="11"/>
        <v>518</v>
      </c>
      <c r="AM523" s="90" t="s">
        <v>1624</v>
      </c>
      <c r="AN523" s="90" t="s">
        <v>2556</v>
      </c>
      <c r="AO523" s="90" t="s">
        <v>1604</v>
      </c>
      <c r="AP523" s="90" t="s">
        <v>2204</v>
      </c>
      <c r="AQ523" s="91" t="s">
        <v>3878</v>
      </c>
      <c r="AS523" s="90" t="s">
        <v>1624</v>
      </c>
      <c r="AT523" s="90" t="s">
        <v>3181</v>
      </c>
      <c r="AU523" s="90" t="s">
        <v>1604</v>
      </c>
    </row>
    <row r="524" spans="38:47" x14ac:dyDescent="0.25">
      <c r="AL524" s="90">
        <f t="shared" si="11"/>
        <v>519</v>
      </c>
      <c r="AM524" s="90" t="s">
        <v>1081</v>
      </c>
      <c r="AN524" s="90" t="s">
        <v>2447</v>
      </c>
      <c r="AO524" s="90" t="s">
        <v>781</v>
      </c>
      <c r="AP524" s="90" t="s">
        <v>2203</v>
      </c>
      <c r="AQ524" s="90" t="s">
        <v>3877</v>
      </c>
      <c r="AS524" s="90" t="s">
        <v>1081</v>
      </c>
      <c r="AT524" s="90" t="s">
        <v>3182</v>
      </c>
      <c r="AU524" s="90" t="s">
        <v>781</v>
      </c>
    </row>
    <row r="525" spans="38:47" x14ac:dyDescent="0.25">
      <c r="AL525" s="90">
        <f t="shared" si="11"/>
        <v>520</v>
      </c>
      <c r="AM525" s="90" t="s">
        <v>1652</v>
      </c>
      <c r="AN525" s="90" t="s">
        <v>2546</v>
      </c>
      <c r="AO525" s="90" t="s">
        <v>1638</v>
      </c>
      <c r="AP525" s="90" t="s">
        <v>2206</v>
      </c>
      <c r="AQ525" s="91" t="s">
        <v>3878</v>
      </c>
      <c r="AS525" s="90" t="s">
        <v>1652</v>
      </c>
      <c r="AT525" s="90" t="s">
        <v>3436</v>
      </c>
      <c r="AU525" s="90" t="s">
        <v>1638</v>
      </c>
    </row>
    <row r="526" spans="38:47" x14ac:dyDescent="0.25">
      <c r="AL526" s="90">
        <f t="shared" si="11"/>
        <v>521</v>
      </c>
      <c r="AM526" s="90" t="s">
        <v>1358</v>
      </c>
      <c r="AN526" s="90" t="s">
        <v>2416</v>
      </c>
      <c r="AO526" s="90" t="s">
        <v>1320</v>
      </c>
      <c r="AP526" s="90" t="s">
        <v>2201</v>
      </c>
      <c r="AQ526" s="91" t="s">
        <v>3878</v>
      </c>
      <c r="AS526" s="90" t="s">
        <v>1378</v>
      </c>
      <c r="AT526" s="90" t="s">
        <v>3183</v>
      </c>
      <c r="AU526" s="90" t="s">
        <v>1361</v>
      </c>
    </row>
    <row r="527" spans="38:47" x14ac:dyDescent="0.25">
      <c r="AL527" s="90">
        <f t="shared" si="11"/>
        <v>522</v>
      </c>
      <c r="AM527" s="90" t="s">
        <v>1378</v>
      </c>
      <c r="AN527" s="90" t="s">
        <v>2349</v>
      </c>
      <c r="AO527" s="90" t="s">
        <v>1361</v>
      </c>
      <c r="AP527" s="90" t="s">
        <v>2204</v>
      </c>
      <c r="AQ527" s="90" t="s">
        <v>3876</v>
      </c>
      <c r="AS527" s="90" t="s">
        <v>1358</v>
      </c>
      <c r="AT527" s="90" t="s">
        <v>3183</v>
      </c>
      <c r="AU527" s="90" t="s">
        <v>1320</v>
      </c>
    </row>
    <row r="528" spans="38:47" x14ac:dyDescent="0.25">
      <c r="AL528" s="90">
        <f t="shared" si="11"/>
        <v>523</v>
      </c>
      <c r="AM528" s="90" t="s">
        <v>472</v>
      </c>
      <c r="AN528" s="90" t="s">
        <v>2575</v>
      </c>
      <c r="AO528" s="90" t="s">
        <v>1436</v>
      </c>
      <c r="AP528" s="90" t="s">
        <v>2203</v>
      </c>
      <c r="AQ528" s="90" t="s">
        <v>3876</v>
      </c>
      <c r="AS528" s="90" t="s">
        <v>472</v>
      </c>
      <c r="AT528" s="90" t="s">
        <v>3183</v>
      </c>
      <c r="AU528" s="90" t="s">
        <v>1436</v>
      </c>
    </row>
    <row r="529" spans="38:47" x14ac:dyDescent="0.25">
      <c r="AL529" s="90">
        <f t="shared" si="11"/>
        <v>524</v>
      </c>
      <c r="AM529" s="90" t="s">
        <v>1545</v>
      </c>
      <c r="AN529" s="90" t="s">
        <v>2737</v>
      </c>
      <c r="AO529" s="90" t="s">
        <v>1521</v>
      </c>
      <c r="AP529" s="90" t="s">
        <v>2204</v>
      </c>
      <c r="AQ529" s="91" t="s">
        <v>3878</v>
      </c>
      <c r="AS529" s="90" t="s">
        <v>1653</v>
      </c>
      <c r="AT529" s="90" t="s">
        <v>3183</v>
      </c>
      <c r="AU529" s="90" t="s">
        <v>1638</v>
      </c>
    </row>
    <row r="530" spans="38:47" x14ac:dyDescent="0.25">
      <c r="AL530" s="90">
        <f t="shared" si="11"/>
        <v>525</v>
      </c>
      <c r="AM530" s="90" t="s">
        <v>1653</v>
      </c>
      <c r="AN530" s="90" t="s">
        <v>2603</v>
      </c>
      <c r="AO530" s="90" t="s">
        <v>1638</v>
      </c>
      <c r="AP530" s="90" t="s">
        <v>2204</v>
      </c>
      <c r="AQ530" s="91" t="s">
        <v>3878</v>
      </c>
      <c r="AS530" s="90" t="s">
        <v>1545</v>
      </c>
      <c r="AT530" s="90" t="s">
        <v>3183</v>
      </c>
      <c r="AU530" s="90" t="s">
        <v>1521</v>
      </c>
    </row>
    <row r="531" spans="38:47" x14ac:dyDescent="0.25">
      <c r="AL531" s="90">
        <f t="shared" si="11"/>
        <v>526</v>
      </c>
      <c r="AM531" s="90" t="s">
        <v>1602</v>
      </c>
      <c r="AN531" s="90" t="s">
        <v>2401</v>
      </c>
      <c r="AO531" s="90" t="s">
        <v>781</v>
      </c>
      <c r="AP531" s="90" t="s">
        <v>2201</v>
      </c>
      <c r="AQ531" s="90" t="s">
        <v>3877</v>
      </c>
      <c r="AS531" s="90" t="s">
        <v>1602</v>
      </c>
      <c r="AT531" s="90" t="s">
        <v>3437</v>
      </c>
      <c r="AU531" s="90" t="s">
        <v>781</v>
      </c>
    </row>
    <row r="532" spans="38:47" x14ac:dyDescent="0.25">
      <c r="AL532" s="90">
        <f t="shared" si="11"/>
        <v>527</v>
      </c>
      <c r="AM532" s="90" t="s">
        <v>1395</v>
      </c>
      <c r="AN532" s="90" t="s">
        <v>2846</v>
      </c>
      <c r="AO532" s="90" t="s">
        <v>1381</v>
      </c>
      <c r="AP532" s="90" t="s">
        <v>2204</v>
      </c>
      <c r="AQ532" s="90" t="s">
        <v>3876</v>
      </c>
      <c r="AS532" s="90" t="s">
        <v>1395</v>
      </c>
      <c r="AT532" s="90" t="s">
        <v>3184</v>
      </c>
      <c r="AU532" s="90" t="s">
        <v>1381</v>
      </c>
    </row>
    <row r="533" spans="38:47" x14ac:dyDescent="0.25">
      <c r="AL533" s="90">
        <f t="shared" si="11"/>
        <v>528</v>
      </c>
      <c r="AM533" s="90" t="s">
        <v>1580</v>
      </c>
      <c r="AN533" s="90" t="s">
        <v>2489</v>
      </c>
      <c r="AO533" s="90" t="s">
        <v>1570</v>
      </c>
      <c r="AP533" s="90" t="s">
        <v>2205</v>
      </c>
      <c r="AQ533" s="91" t="s">
        <v>3878</v>
      </c>
      <c r="AS533" s="90" t="s">
        <v>1580</v>
      </c>
      <c r="AT533" s="90" t="s">
        <v>3185</v>
      </c>
      <c r="AU533" s="90" t="s">
        <v>1570</v>
      </c>
    </row>
    <row r="534" spans="38:47" x14ac:dyDescent="0.25">
      <c r="AL534" s="90">
        <f t="shared" si="11"/>
        <v>529</v>
      </c>
      <c r="AM534" s="90" t="s">
        <v>564</v>
      </c>
      <c r="AN534" s="90" t="s">
        <v>2882</v>
      </c>
      <c r="AO534" s="90" t="s">
        <v>1450</v>
      </c>
      <c r="AP534" s="90" t="s">
        <v>2205</v>
      </c>
      <c r="AQ534" s="91" t="s">
        <v>3878</v>
      </c>
      <c r="AS534" s="90" t="s">
        <v>564</v>
      </c>
      <c r="AT534" s="90" t="s">
        <v>3186</v>
      </c>
      <c r="AU534" s="90" t="s">
        <v>1450</v>
      </c>
    </row>
    <row r="535" spans="38:47" x14ac:dyDescent="0.25">
      <c r="AL535" s="90">
        <f t="shared" si="11"/>
        <v>530</v>
      </c>
      <c r="AM535" s="90" t="s">
        <v>1447</v>
      </c>
      <c r="AN535" s="90" t="s">
        <v>2733</v>
      </c>
      <c r="AO535" s="90" t="s">
        <v>1436</v>
      </c>
      <c r="AP535" s="90" t="s">
        <v>2201</v>
      </c>
      <c r="AQ535" s="90" t="s">
        <v>3876</v>
      </c>
      <c r="AS535" s="90" t="s">
        <v>1447</v>
      </c>
      <c r="AT535" s="90" t="s">
        <v>3438</v>
      </c>
      <c r="AU535" s="90" t="s">
        <v>1436</v>
      </c>
    </row>
    <row r="536" spans="38:47" x14ac:dyDescent="0.25">
      <c r="AL536" s="90">
        <f t="shared" si="11"/>
        <v>531</v>
      </c>
      <c r="AM536" s="90" t="s">
        <v>1479</v>
      </c>
      <c r="AN536" s="90" t="s">
        <v>2740</v>
      </c>
      <c r="AO536" s="90" t="s">
        <v>1456</v>
      </c>
      <c r="AP536" s="90" t="s">
        <v>2204</v>
      </c>
      <c r="AQ536" s="90" t="s">
        <v>3877</v>
      </c>
      <c r="AS536" s="90" t="s">
        <v>1479</v>
      </c>
      <c r="AT536" s="90" t="s">
        <v>3187</v>
      </c>
      <c r="AU536" s="90" t="s">
        <v>1456</v>
      </c>
    </row>
    <row r="537" spans="38:47" x14ac:dyDescent="0.25">
      <c r="AL537" s="90">
        <f t="shared" si="11"/>
        <v>532</v>
      </c>
      <c r="AM537" s="90" t="s">
        <v>1435</v>
      </c>
      <c r="AN537" s="90" t="s">
        <v>2483</v>
      </c>
      <c r="AO537" s="90" t="s">
        <v>1422</v>
      </c>
      <c r="AP537" s="90" t="s">
        <v>2201</v>
      </c>
      <c r="AQ537" s="91" t="s">
        <v>3878</v>
      </c>
      <c r="AS537" s="90" t="s">
        <v>1435</v>
      </c>
      <c r="AT537" s="90" t="s">
        <v>3188</v>
      </c>
      <c r="AU537" s="90" t="s">
        <v>1422</v>
      </c>
    </row>
    <row r="538" spans="38:47" x14ac:dyDescent="0.25">
      <c r="AL538" s="90">
        <f t="shared" si="11"/>
        <v>533</v>
      </c>
      <c r="AM538" s="90" t="s">
        <v>1407</v>
      </c>
      <c r="AN538" s="90" t="s">
        <v>2382</v>
      </c>
      <c r="AO538" s="90" t="s">
        <v>1398</v>
      </c>
      <c r="AP538" s="90" t="s">
        <v>2206</v>
      </c>
      <c r="AQ538" s="90" t="s">
        <v>3876</v>
      </c>
      <c r="AS538" s="90" t="s">
        <v>1407</v>
      </c>
      <c r="AT538" s="90" t="s">
        <v>3439</v>
      </c>
      <c r="AU538" s="90" t="s">
        <v>1398</v>
      </c>
    </row>
    <row r="539" spans="38:47" x14ac:dyDescent="0.25">
      <c r="AL539" s="90">
        <f t="shared" si="11"/>
        <v>534</v>
      </c>
      <c r="AM539" s="90" t="s">
        <v>478</v>
      </c>
      <c r="AN539" s="90" t="s">
        <v>2697</v>
      </c>
      <c r="AO539" s="90" t="s">
        <v>1436</v>
      </c>
      <c r="AP539" s="90" t="s">
        <v>2203</v>
      </c>
      <c r="AQ539" s="90" t="s">
        <v>3876</v>
      </c>
      <c r="AS539" s="90" t="s">
        <v>478</v>
      </c>
      <c r="AT539" s="90" t="s">
        <v>3189</v>
      </c>
      <c r="AU539" s="90" t="s">
        <v>1436</v>
      </c>
    </row>
    <row r="540" spans="38:47" x14ac:dyDescent="0.25">
      <c r="AL540" s="90">
        <f t="shared" si="11"/>
        <v>535</v>
      </c>
      <c r="AM540" s="90" t="s">
        <v>1519</v>
      </c>
      <c r="AN540" s="90" t="s">
        <v>2492</v>
      </c>
      <c r="AO540" s="90" t="s">
        <v>1492</v>
      </c>
      <c r="AP540" s="90" t="s">
        <v>2201</v>
      </c>
      <c r="AQ540" s="90" t="s">
        <v>3877</v>
      </c>
      <c r="AS540" s="90" t="s">
        <v>1519</v>
      </c>
      <c r="AT540" s="90" t="s">
        <v>3440</v>
      </c>
      <c r="AU540" s="90" t="s">
        <v>1492</v>
      </c>
    </row>
    <row r="541" spans="38:47" x14ac:dyDescent="0.25">
      <c r="AL541" s="90">
        <f t="shared" si="11"/>
        <v>536</v>
      </c>
      <c r="AM541" s="90" t="s">
        <v>1581</v>
      </c>
      <c r="AN541" s="90" t="s">
        <v>2820</v>
      </c>
      <c r="AO541" s="90" t="s">
        <v>1570</v>
      </c>
      <c r="AP541" s="90" t="s">
        <v>2204</v>
      </c>
      <c r="AQ541" s="91" t="s">
        <v>3878</v>
      </c>
      <c r="AS541" s="90" t="s">
        <v>1581</v>
      </c>
      <c r="AT541" s="90" t="s">
        <v>3190</v>
      </c>
      <c r="AU541" s="90" t="s">
        <v>1570</v>
      </c>
    </row>
    <row r="542" spans="38:47" x14ac:dyDescent="0.25">
      <c r="AL542" s="90">
        <f t="shared" si="11"/>
        <v>537</v>
      </c>
      <c r="AM542" s="90" t="s">
        <v>568</v>
      </c>
      <c r="AN542" s="90" t="s">
        <v>2713</v>
      </c>
      <c r="AO542" s="90" t="s">
        <v>1450</v>
      </c>
      <c r="AP542" s="90" t="s">
        <v>2205</v>
      </c>
      <c r="AQ542" s="91" t="s">
        <v>3878</v>
      </c>
      <c r="AS542" s="90" t="s">
        <v>568</v>
      </c>
      <c r="AT542" s="90" t="s">
        <v>2956</v>
      </c>
      <c r="AU542" s="90" t="s">
        <v>1450</v>
      </c>
    </row>
    <row r="543" spans="38:47" x14ac:dyDescent="0.25">
      <c r="AL543" s="90">
        <f t="shared" si="11"/>
        <v>538</v>
      </c>
      <c r="AM543" s="90" t="s">
        <v>433</v>
      </c>
      <c r="AN543" s="90" t="s">
        <v>2850</v>
      </c>
      <c r="AO543" s="90" t="s">
        <v>1422</v>
      </c>
      <c r="AP543" s="90" t="s">
        <v>2201</v>
      </c>
      <c r="AQ543" s="91" t="s">
        <v>3878</v>
      </c>
      <c r="AS543" s="90" t="s">
        <v>433</v>
      </c>
      <c r="AT543" s="90" t="s">
        <v>3191</v>
      </c>
      <c r="AU543" s="90" t="s">
        <v>1422</v>
      </c>
    </row>
    <row r="544" spans="38:47" x14ac:dyDescent="0.25">
      <c r="AL544" s="90">
        <f t="shared" si="11"/>
        <v>539</v>
      </c>
      <c r="AM544" s="90" t="s">
        <v>1408</v>
      </c>
      <c r="AN544" s="90" t="s">
        <v>2378</v>
      </c>
      <c r="AO544" s="90" t="s">
        <v>1398</v>
      </c>
      <c r="AP544" s="90" t="s">
        <v>2201</v>
      </c>
      <c r="AQ544" s="90" t="s">
        <v>3876</v>
      </c>
      <c r="AS544" s="90" t="s">
        <v>1408</v>
      </c>
      <c r="AT544" s="90" t="s">
        <v>3441</v>
      </c>
      <c r="AU544" s="90" t="s">
        <v>1398</v>
      </c>
    </row>
    <row r="545" spans="38:47" x14ac:dyDescent="0.25">
      <c r="AL545" s="90">
        <f t="shared" si="11"/>
        <v>540</v>
      </c>
      <c r="AM545" s="90" t="s">
        <v>614</v>
      </c>
      <c r="AN545" s="90" t="s">
        <v>2843</v>
      </c>
      <c r="AO545" s="90" t="s">
        <v>1480</v>
      </c>
      <c r="AP545" s="90" t="s">
        <v>2203</v>
      </c>
      <c r="AQ545" s="90" t="s">
        <v>3877</v>
      </c>
      <c r="AS545" s="90" t="s">
        <v>614</v>
      </c>
      <c r="AT545" s="90" t="s">
        <v>3192</v>
      </c>
      <c r="AU545" s="90" t="s">
        <v>1480</v>
      </c>
    </row>
    <row r="546" spans="38:47" x14ac:dyDescent="0.25">
      <c r="AL546" s="90">
        <f t="shared" si="11"/>
        <v>541</v>
      </c>
      <c r="AM546" s="90" t="s">
        <v>176</v>
      </c>
      <c r="AN546" s="90" t="s">
        <v>2428</v>
      </c>
      <c r="AO546" s="90" t="s">
        <v>1361</v>
      </c>
      <c r="AP546" s="90" t="s">
        <v>2203</v>
      </c>
      <c r="AQ546" s="90" t="s">
        <v>3876</v>
      </c>
      <c r="AS546" s="90" t="s">
        <v>176</v>
      </c>
      <c r="AT546" s="90" t="s">
        <v>3193</v>
      </c>
      <c r="AU546" s="90" t="s">
        <v>1361</v>
      </c>
    </row>
    <row r="547" spans="38:47" x14ac:dyDescent="0.25">
      <c r="AL547" s="90">
        <f t="shared" si="11"/>
        <v>542</v>
      </c>
      <c r="AM547" s="90" t="s">
        <v>1635</v>
      </c>
      <c r="AN547" s="90" t="s">
        <v>2501</v>
      </c>
      <c r="AO547" s="90" t="s">
        <v>1626</v>
      </c>
      <c r="AP547" s="90" t="s">
        <v>2201</v>
      </c>
      <c r="AQ547" s="91" t="s">
        <v>3878</v>
      </c>
      <c r="AS547" s="90" t="s">
        <v>1635</v>
      </c>
      <c r="AT547" s="90" t="s">
        <v>2977</v>
      </c>
      <c r="AU547" s="90" t="s">
        <v>1626</v>
      </c>
    </row>
    <row r="548" spans="38:47" x14ac:dyDescent="0.25">
      <c r="AL548" s="90">
        <f t="shared" si="11"/>
        <v>543</v>
      </c>
      <c r="AM548" s="90" t="s">
        <v>1448</v>
      </c>
      <c r="AN548" s="90" t="s">
        <v>2537</v>
      </c>
      <c r="AO548" s="90" t="s">
        <v>1436</v>
      </c>
      <c r="AP548" s="90" t="s">
        <v>2201</v>
      </c>
      <c r="AQ548" s="90" t="s">
        <v>3876</v>
      </c>
      <c r="AS548" s="90" t="s">
        <v>1448</v>
      </c>
      <c r="AT548" s="90" t="s">
        <v>3442</v>
      </c>
      <c r="AU548" s="90" t="s">
        <v>1436</v>
      </c>
    </row>
    <row r="549" spans="38:47" x14ac:dyDescent="0.25">
      <c r="AL549" s="90">
        <f t="shared" si="11"/>
        <v>544</v>
      </c>
      <c r="AM549" s="90" t="s">
        <v>110</v>
      </c>
      <c r="AN549" s="90" t="s">
        <v>2529</v>
      </c>
      <c r="AO549" s="90" t="s">
        <v>1320</v>
      </c>
      <c r="AP549" s="90" t="s">
        <v>2201</v>
      </c>
      <c r="AQ549" s="91" t="s">
        <v>3878</v>
      </c>
      <c r="AS549" s="90" t="s">
        <v>110</v>
      </c>
      <c r="AT549" s="90" t="s">
        <v>3443</v>
      </c>
      <c r="AU549" s="90" t="s">
        <v>1320</v>
      </c>
    </row>
    <row r="550" spans="38:47" x14ac:dyDescent="0.25">
      <c r="AL550" s="90">
        <f t="shared" si="11"/>
        <v>545</v>
      </c>
      <c r="AM550" s="90" t="s">
        <v>1319</v>
      </c>
      <c r="AN550" s="90" t="s">
        <v>2595</v>
      </c>
      <c r="AO550" s="90" t="s">
        <v>1305</v>
      </c>
      <c r="AP550" s="90" t="s">
        <v>2204</v>
      </c>
      <c r="AQ550" s="90" t="s">
        <v>3876</v>
      </c>
      <c r="AS550" s="90" t="s">
        <v>1319</v>
      </c>
      <c r="AT550" s="90" t="s">
        <v>3194</v>
      </c>
      <c r="AU550" s="90" t="s">
        <v>1305</v>
      </c>
    </row>
    <row r="551" spans="38:47" x14ac:dyDescent="0.25">
      <c r="AL551" s="90">
        <f t="shared" si="11"/>
        <v>546</v>
      </c>
      <c r="AM551" s="90" t="s">
        <v>881</v>
      </c>
      <c r="AN551" s="90" t="s">
        <v>2530</v>
      </c>
      <c r="AO551" s="90" t="s">
        <v>1521</v>
      </c>
      <c r="AP551" s="90" t="s">
        <v>2205</v>
      </c>
      <c r="AQ551" s="91" t="s">
        <v>3878</v>
      </c>
      <c r="AS551" s="90" t="s">
        <v>881</v>
      </c>
      <c r="AT551" s="90" t="s">
        <v>3444</v>
      </c>
      <c r="AU551" s="90" t="s">
        <v>1521</v>
      </c>
    </row>
    <row r="552" spans="38:47" x14ac:dyDescent="0.25">
      <c r="AL552" s="90">
        <f t="shared" si="11"/>
        <v>547</v>
      </c>
      <c r="AM552" s="90" t="s">
        <v>1654</v>
      </c>
      <c r="AN552" s="90" t="s">
        <v>2394</v>
      </c>
      <c r="AO552" s="90" t="s">
        <v>1638</v>
      </c>
      <c r="AP552" s="90" t="s">
        <v>2204</v>
      </c>
      <c r="AQ552" s="91" t="s">
        <v>3878</v>
      </c>
      <c r="AS552" s="90" t="s">
        <v>1654</v>
      </c>
      <c r="AT552" s="90" t="s">
        <v>3195</v>
      </c>
      <c r="AU552" s="90" t="s">
        <v>1638</v>
      </c>
    </row>
    <row r="553" spans="38:47" x14ac:dyDescent="0.25">
      <c r="AL553" s="90">
        <f t="shared" si="11"/>
        <v>548</v>
      </c>
      <c r="AM553" s="90" t="s">
        <v>1409</v>
      </c>
      <c r="AN553" s="90" t="s">
        <v>2835</v>
      </c>
      <c r="AO553" s="90" t="s">
        <v>1398</v>
      </c>
      <c r="AP553" s="90" t="s">
        <v>2205</v>
      </c>
      <c r="AQ553" s="90" t="s">
        <v>3876</v>
      </c>
      <c r="AS553" s="90" t="s">
        <v>1409</v>
      </c>
      <c r="AT553" s="90" t="s">
        <v>2945</v>
      </c>
      <c r="AU553" s="90" t="s">
        <v>1398</v>
      </c>
    </row>
    <row r="554" spans="38:47" x14ac:dyDescent="0.25">
      <c r="AL554" s="90">
        <f t="shared" si="11"/>
        <v>549</v>
      </c>
      <c r="AM554" s="90" t="s">
        <v>1410</v>
      </c>
      <c r="AN554" s="90" t="s">
        <v>2656</v>
      </c>
      <c r="AO554" s="90" t="s">
        <v>1398</v>
      </c>
      <c r="AP554" s="90" t="s">
        <v>2206</v>
      </c>
      <c r="AQ554" s="90" t="s">
        <v>3876</v>
      </c>
      <c r="AS554" s="90" t="s">
        <v>1410</v>
      </c>
      <c r="AT554" s="90" t="s">
        <v>3445</v>
      </c>
      <c r="AU554" s="90" t="s">
        <v>1398</v>
      </c>
    </row>
    <row r="555" spans="38:47" x14ac:dyDescent="0.25">
      <c r="AL555" s="90">
        <f t="shared" si="11"/>
        <v>550</v>
      </c>
      <c r="AM555" s="90" t="s">
        <v>179</v>
      </c>
      <c r="AN555" s="90" t="s">
        <v>2652</v>
      </c>
      <c r="AO555" s="90" t="s">
        <v>1361</v>
      </c>
      <c r="AP555" s="90" t="s">
        <v>2201</v>
      </c>
      <c r="AQ555" s="90" t="s">
        <v>3876</v>
      </c>
      <c r="AS555" s="90" t="s">
        <v>179</v>
      </c>
      <c r="AT555" s="90" t="s">
        <v>3196</v>
      </c>
      <c r="AU555" s="90" t="s">
        <v>1361</v>
      </c>
    </row>
    <row r="556" spans="38:47" x14ac:dyDescent="0.25">
      <c r="AL556" s="90">
        <f t="shared" si="11"/>
        <v>551</v>
      </c>
      <c r="AM556" s="90" t="s">
        <v>1636</v>
      </c>
      <c r="AN556" s="90" t="s">
        <v>2616</v>
      </c>
      <c r="AO556" s="90" t="s">
        <v>1626</v>
      </c>
      <c r="AP556" s="90" t="s">
        <v>2205</v>
      </c>
      <c r="AQ556" s="91" t="s">
        <v>3878</v>
      </c>
      <c r="AS556" s="90" t="s">
        <v>1636</v>
      </c>
      <c r="AT556" s="90" t="s">
        <v>3197</v>
      </c>
      <c r="AU556" s="90" t="s">
        <v>1626</v>
      </c>
    </row>
    <row r="557" spans="38:47" x14ac:dyDescent="0.25">
      <c r="AL557" s="90">
        <f t="shared" si="11"/>
        <v>552</v>
      </c>
      <c r="AM557" s="90" t="s">
        <v>302</v>
      </c>
      <c r="AN557" s="90" t="s">
        <v>2384</v>
      </c>
      <c r="AO557" s="90" t="s">
        <v>1381</v>
      </c>
      <c r="AP557" s="90" t="s">
        <v>2204</v>
      </c>
      <c r="AQ557" s="90" t="s">
        <v>3876</v>
      </c>
      <c r="AS557" s="90" t="s">
        <v>302</v>
      </c>
      <c r="AT557" s="90" t="s">
        <v>3198</v>
      </c>
      <c r="AU557" s="90" t="s">
        <v>1381</v>
      </c>
    </row>
    <row r="558" spans="38:47" x14ac:dyDescent="0.25">
      <c r="AL558" s="90">
        <f t="shared" si="11"/>
        <v>553</v>
      </c>
      <c r="AM558" s="90" t="s">
        <v>1411</v>
      </c>
      <c r="AN558" s="90" t="s">
        <v>2512</v>
      </c>
      <c r="AO558" s="90" t="s">
        <v>1398</v>
      </c>
      <c r="AP558" s="90" t="s">
        <v>2204</v>
      </c>
      <c r="AQ558" s="90" t="s">
        <v>3876</v>
      </c>
      <c r="AS558" s="90" t="s">
        <v>1411</v>
      </c>
      <c r="AT558" s="90" t="s">
        <v>3446</v>
      </c>
      <c r="AU558" s="90" t="s">
        <v>1398</v>
      </c>
    </row>
    <row r="559" spans="38:47" x14ac:dyDescent="0.25">
      <c r="AL559" s="90">
        <f t="shared" si="11"/>
        <v>554</v>
      </c>
      <c r="AM559" s="90" t="s">
        <v>1490</v>
      </c>
      <c r="AN559" s="90" t="s">
        <v>2761</v>
      </c>
      <c r="AO559" s="90" t="s">
        <v>1485</v>
      </c>
      <c r="AP559" s="90" t="s">
        <v>2201</v>
      </c>
      <c r="AQ559" s="90" t="s">
        <v>3877</v>
      </c>
      <c r="AS559" s="90" t="s">
        <v>1490</v>
      </c>
      <c r="AT559" s="90" t="s">
        <v>3199</v>
      </c>
      <c r="AU559" s="90" t="s">
        <v>1485</v>
      </c>
    </row>
    <row r="560" spans="38:47" x14ac:dyDescent="0.25">
      <c r="AL560" s="90">
        <f t="shared" si="11"/>
        <v>555</v>
      </c>
      <c r="AM560" s="90" t="s">
        <v>484</v>
      </c>
      <c r="AN560" s="90" t="s">
        <v>2601</v>
      </c>
      <c r="AO560" s="90" t="s">
        <v>1436</v>
      </c>
      <c r="AP560" s="90" t="s">
        <v>2201</v>
      </c>
      <c r="AQ560" s="90" t="s">
        <v>3876</v>
      </c>
      <c r="AS560" s="90" t="s">
        <v>484</v>
      </c>
      <c r="AT560" s="90" t="s">
        <v>2955</v>
      </c>
      <c r="AU560" s="90" t="s">
        <v>1436</v>
      </c>
    </row>
    <row r="561" spans="38:47" x14ac:dyDescent="0.25">
      <c r="AL561" s="90">
        <f t="shared" si="11"/>
        <v>556</v>
      </c>
      <c r="AM561" s="90" t="s">
        <v>1449</v>
      </c>
      <c r="AN561" s="90" t="s">
        <v>2566</v>
      </c>
      <c r="AO561" s="90" t="s">
        <v>1436</v>
      </c>
      <c r="AP561" s="90" t="s">
        <v>2201</v>
      </c>
      <c r="AQ561" s="90" t="s">
        <v>3876</v>
      </c>
      <c r="AS561" s="90" t="s">
        <v>1449</v>
      </c>
      <c r="AT561" s="90" t="s">
        <v>3447</v>
      </c>
      <c r="AU561" s="90" t="s">
        <v>1436</v>
      </c>
    </row>
    <row r="562" spans="38:47" x14ac:dyDescent="0.25">
      <c r="AL562" s="90">
        <f t="shared" si="11"/>
        <v>557</v>
      </c>
      <c r="AM562" s="90" t="s">
        <v>112</v>
      </c>
      <c r="AN562" s="90" t="s">
        <v>2751</v>
      </c>
      <c r="AO562" s="90" t="s">
        <v>1320</v>
      </c>
      <c r="AP562" s="90" t="s">
        <v>2201</v>
      </c>
      <c r="AQ562" s="91" t="s">
        <v>3878</v>
      </c>
      <c r="AS562" s="90" t="s">
        <v>112</v>
      </c>
      <c r="AT562" s="90" t="s">
        <v>3448</v>
      </c>
      <c r="AU562" s="90" t="s">
        <v>1320</v>
      </c>
    </row>
    <row r="563" spans="38:47" x14ac:dyDescent="0.25">
      <c r="AL563" s="90">
        <f t="shared" si="11"/>
        <v>558</v>
      </c>
      <c r="AM563" s="90" t="s">
        <v>1080</v>
      </c>
      <c r="AN563" s="90" t="s">
        <v>2368</v>
      </c>
      <c r="AO563" s="90" t="s">
        <v>1570</v>
      </c>
      <c r="AP563" s="90" t="s">
        <v>2205</v>
      </c>
      <c r="AQ563" s="91" t="s">
        <v>3878</v>
      </c>
      <c r="AS563" s="90" t="s">
        <v>1080</v>
      </c>
      <c r="AT563" s="90" t="s">
        <v>3449</v>
      </c>
      <c r="AU563" s="90" t="s">
        <v>1570</v>
      </c>
    </row>
    <row r="564" spans="38:47" x14ac:dyDescent="0.25">
      <c r="AL564" s="90">
        <f t="shared" si="11"/>
        <v>559</v>
      </c>
      <c r="AM564" s="90" t="s">
        <v>1379</v>
      </c>
      <c r="AN564" s="90" t="s">
        <v>2845</v>
      </c>
      <c r="AO564" s="90" t="s">
        <v>1361</v>
      </c>
      <c r="AP564" s="90" t="s">
        <v>2204</v>
      </c>
      <c r="AQ564" s="90" t="s">
        <v>3876</v>
      </c>
      <c r="AS564" s="90" t="s">
        <v>1379</v>
      </c>
      <c r="AT564" s="90" t="s">
        <v>3200</v>
      </c>
      <c r="AU564" s="90" t="s">
        <v>1361</v>
      </c>
    </row>
    <row r="565" spans="38:47" x14ac:dyDescent="0.25">
      <c r="AL565" s="90">
        <f t="shared" si="11"/>
        <v>560</v>
      </c>
      <c r="AM565" s="90" t="s">
        <v>1396</v>
      </c>
      <c r="AN565" s="90" t="s">
        <v>2712</v>
      </c>
      <c r="AO565" s="90" t="s">
        <v>1381</v>
      </c>
      <c r="AP565" s="90" t="s">
        <v>2205</v>
      </c>
      <c r="AQ565" s="90" t="s">
        <v>3876</v>
      </c>
      <c r="AS565" s="90" t="s">
        <v>1396</v>
      </c>
      <c r="AT565" s="90" t="s">
        <v>3450</v>
      </c>
      <c r="AU565" s="90" t="s">
        <v>1381</v>
      </c>
    </row>
    <row r="566" spans="38:47" x14ac:dyDescent="0.25">
      <c r="AL566" s="90">
        <f t="shared" si="11"/>
        <v>561</v>
      </c>
      <c r="AM566" s="90" t="s">
        <v>113</v>
      </c>
      <c r="AN566" s="90" t="s">
        <v>2868</v>
      </c>
      <c r="AO566" s="90" t="s">
        <v>1320</v>
      </c>
      <c r="AP566" s="90" t="s">
        <v>2201</v>
      </c>
      <c r="AQ566" s="91" t="s">
        <v>3878</v>
      </c>
      <c r="AS566" s="90" t="s">
        <v>113</v>
      </c>
      <c r="AT566" s="90" t="s">
        <v>3451</v>
      </c>
      <c r="AU566" s="90" t="s">
        <v>1320</v>
      </c>
    </row>
    <row r="567" spans="38:47" x14ac:dyDescent="0.25">
      <c r="AL567" s="90">
        <f t="shared" si="11"/>
        <v>562</v>
      </c>
      <c r="AM567" s="90" t="s">
        <v>949</v>
      </c>
      <c r="AN567" s="90" t="s">
        <v>2567</v>
      </c>
      <c r="AO567" s="90" t="s">
        <v>1583</v>
      </c>
      <c r="AP567" s="90" t="s">
        <v>2206</v>
      </c>
      <c r="AQ567" s="90" t="s">
        <v>3876</v>
      </c>
      <c r="AS567" s="90" t="s">
        <v>949</v>
      </c>
      <c r="AT567" s="90" t="s">
        <v>3452</v>
      </c>
      <c r="AU567" s="90" t="s">
        <v>1583</v>
      </c>
    </row>
    <row r="568" spans="38:47" x14ac:dyDescent="0.25">
      <c r="AL568" s="90">
        <f t="shared" si="11"/>
        <v>563</v>
      </c>
      <c r="AM568" s="90" t="s">
        <v>496</v>
      </c>
      <c r="AN568" s="90" t="s">
        <v>2704</v>
      </c>
      <c r="AO568" s="90" t="s">
        <v>1436</v>
      </c>
      <c r="AP568" s="90" t="s">
        <v>2203</v>
      </c>
      <c r="AQ568" s="90" t="s">
        <v>3876</v>
      </c>
      <c r="AS568" s="90" t="s">
        <v>496</v>
      </c>
      <c r="AT568" s="90" t="s">
        <v>3201</v>
      </c>
      <c r="AU568" s="90" t="s">
        <v>1436</v>
      </c>
    </row>
    <row r="569" spans="38:47" x14ac:dyDescent="0.25">
      <c r="AL569" s="90">
        <f t="shared" si="11"/>
        <v>564</v>
      </c>
      <c r="AM569" s="90" t="s">
        <v>183</v>
      </c>
      <c r="AN569" s="90" t="s">
        <v>2672</v>
      </c>
      <c r="AO569" s="90" t="s">
        <v>1361</v>
      </c>
      <c r="AP569" s="90" t="s">
        <v>2204</v>
      </c>
      <c r="AQ569" s="90" t="s">
        <v>3876</v>
      </c>
      <c r="AS569" s="90" t="s">
        <v>183</v>
      </c>
      <c r="AT569" s="90" t="s">
        <v>3453</v>
      </c>
      <c r="AU569" s="90" t="s">
        <v>1361</v>
      </c>
    </row>
    <row r="570" spans="38:47" x14ac:dyDescent="0.25">
      <c r="AL570" s="90">
        <f t="shared" si="11"/>
        <v>565</v>
      </c>
      <c r="AM570" s="90" t="s">
        <v>1359</v>
      </c>
      <c r="AN570" s="90" t="s">
        <v>2509</v>
      </c>
      <c r="AO570" s="90" t="s">
        <v>1320</v>
      </c>
      <c r="AP570" s="90" t="s">
        <v>2201</v>
      </c>
      <c r="AQ570" s="91" t="s">
        <v>3878</v>
      </c>
      <c r="AS570" s="90" t="s">
        <v>1359</v>
      </c>
      <c r="AT570" s="90" t="s">
        <v>3202</v>
      </c>
      <c r="AU570" s="90" t="s">
        <v>1320</v>
      </c>
    </row>
  </sheetData>
  <sheetProtection algorithmName="SHA-512" hashValue="QLmQfzKfpz247UQAyxYz3pa6H4QZXcffNL1brPXMxoHU5RZd9mQ3Cqf43Jzc+E19thyaZNrnuZJYlj74769caA==" saltValue="zwHZ35mizhXCAgKFY+K3nw==" spinCount="100000" sheet="1" objects="1" scenarios="1"/>
  <autoFilter ref="AL6:AQ570" xr:uid="{8964E46B-E20D-49DC-AAAC-84EEB9BFF635}"/>
  <sortState xmlns:xlrd2="http://schemas.microsoft.com/office/spreadsheetml/2017/richdata2" ref="AL7:AO571">
    <sortCondition ref="AN7"/>
  </sortState>
  <mergeCells count="3">
    <mergeCell ref="B13:D14"/>
    <mergeCell ref="F6:J6"/>
    <mergeCell ref="A6:E6"/>
  </mergeCells>
  <pageMargins left="0.25" right="0.25" top="0.75" bottom="0.75" header="0.3" footer="0.3"/>
  <pageSetup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0</xdr:col>
                    <xdr:colOff>38100</xdr:colOff>
                    <xdr:row>2</xdr:row>
                    <xdr:rowOff>180975</xdr:rowOff>
                  </from>
                  <to>
                    <xdr:col>2</xdr:col>
                    <xdr:colOff>752475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51208-6C18-4948-B536-9649F7953BAC}">
  <sheetPr codeName="Sheet3"/>
  <dimension ref="A1:BC638"/>
  <sheetViews>
    <sheetView zoomScaleNormal="100" workbookViewId="0">
      <pane xSplit="6" ySplit="3" topLeftCell="G4" activePane="bottomRight" state="frozen"/>
      <selection pane="topRight" activeCell="G1" sqref="G1"/>
      <selection pane="bottomLeft" activeCell="A4" sqref="A4"/>
      <selection pane="bottomRight"/>
    </sheetView>
  </sheetViews>
  <sheetFormatPr defaultRowHeight="15" outlineLevelCol="1" x14ac:dyDescent="0.25"/>
  <cols>
    <col min="1" max="1" width="9.140625" customWidth="1"/>
    <col min="2" max="2" width="32.7109375" customWidth="1"/>
    <col min="3" max="3" width="14.140625" customWidth="1"/>
    <col min="4" max="4" width="14.140625" style="28" hidden="1" customWidth="1"/>
    <col min="5" max="5" width="8.5703125" customWidth="1"/>
    <col min="6" max="6" width="15.85546875" customWidth="1"/>
    <col min="7" max="7" width="10" customWidth="1"/>
    <col min="8" max="8" width="14.42578125" customWidth="1"/>
    <col min="9" max="9" width="16.42578125" customWidth="1"/>
    <col min="10" max="10" width="18.7109375" customWidth="1"/>
    <col min="11" max="11" width="11.28515625" customWidth="1"/>
    <col min="12" max="12" width="13.42578125" customWidth="1"/>
    <col min="13" max="13" width="15.5703125" customWidth="1"/>
    <col min="14" max="14" width="18.7109375" customWidth="1"/>
    <col min="15" max="15" width="9.7109375" customWidth="1"/>
    <col min="16" max="16" width="13.5703125" customWidth="1"/>
    <col min="17" max="17" width="16.140625" customWidth="1"/>
    <col min="18" max="18" width="18.7109375" customWidth="1"/>
    <col min="19" max="19" width="9.85546875" customWidth="1"/>
    <col min="20" max="21" width="17.42578125" customWidth="1"/>
    <col min="22" max="22" width="20.28515625" customWidth="1"/>
    <col min="23" max="23" width="17.140625" customWidth="1"/>
    <col min="24" max="24" width="15.140625" customWidth="1"/>
    <col min="25" max="25" width="16.28515625" customWidth="1"/>
    <col min="26" max="26" width="15.28515625" customWidth="1"/>
    <col min="27" max="27" width="15" customWidth="1"/>
    <col min="28" max="28" width="15.42578125" customWidth="1"/>
    <col min="29" max="29" width="20" customWidth="1"/>
    <col min="31" max="36" width="12.140625" hidden="1" customWidth="1" outlineLevel="1"/>
    <col min="37" max="46" width="0" hidden="1" customWidth="1" outlineLevel="1"/>
    <col min="47" max="47" width="9.140625" collapsed="1"/>
  </cols>
  <sheetData>
    <row r="1" spans="1:55" s="28" customFormat="1" ht="50.25" customHeight="1" thickBot="1" x14ac:dyDescent="0.3">
      <c r="A1" s="103" t="s">
        <v>3882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</row>
    <row r="2" spans="1:55" ht="19.5" x14ac:dyDescent="0.35">
      <c r="G2" s="87" t="s">
        <v>7</v>
      </c>
      <c r="H2" s="88"/>
      <c r="I2" s="88"/>
      <c r="J2" s="89"/>
      <c r="K2" s="87" t="s">
        <v>23</v>
      </c>
      <c r="L2" s="88"/>
      <c r="M2" s="88"/>
      <c r="N2" s="89"/>
      <c r="O2" s="87" t="s">
        <v>49</v>
      </c>
      <c r="P2" s="88"/>
      <c r="Q2" s="88"/>
      <c r="R2" s="89"/>
      <c r="S2" s="87" t="s">
        <v>2209</v>
      </c>
      <c r="T2" s="88"/>
      <c r="U2" s="88"/>
      <c r="V2" s="89"/>
      <c r="W2" s="4"/>
      <c r="X2" s="4"/>
      <c r="Y2" s="4"/>
      <c r="Z2" s="4"/>
    </row>
    <row r="3" spans="1:55" s="104" customFormat="1" ht="63" x14ac:dyDescent="0.3">
      <c r="A3" s="105" t="s">
        <v>3880</v>
      </c>
      <c r="B3" s="105" t="s">
        <v>0</v>
      </c>
      <c r="C3" s="105" t="s">
        <v>2208</v>
      </c>
      <c r="D3" s="105"/>
      <c r="E3" s="105" t="s">
        <v>2220</v>
      </c>
      <c r="F3" s="105" t="s">
        <v>2207</v>
      </c>
      <c r="G3" s="106" t="s">
        <v>2219</v>
      </c>
      <c r="H3" s="107" t="s">
        <v>3</v>
      </c>
      <c r="I3" s="107" t="s">
        <v>2903</v>
      </c>
      <c r="J3" s="108" t="s">
        <v>2217</v>
      </c>
      <c r="K3" s="109" t="s">
        <v>2219</v>
      </c>
      <c r="L3" s="107" t="s">
        <v>3</v>
      </c>
      <c r="M3" s="107" t="s">
        <v>2903</v>
      </c>
      <c r="N3" s="108" t="s">
        <v>2217</v>
      </c>
      <c r="O3" s="109" t="s">
        <v>2219</v>
      </c>
      <c r="P3" s="107" t="s">
        <v>3</v>
      </c>
      <c r="Q3" s="107" t="s">
        <v>2903</v>
      </c>
      <c r="R3" s="108" t="s">
        <v>2217</v>
      </c>
      <c r="S3" s="109" t="s">
        <v>2219</v>
      </c>
      <c r="T3" s="107" t="s">
        <v>3</v>
      </c>
      <c r="U3" s="107" t="s">
        <v>2903</v>
      </c>
      <c r="V3" s="108" t="s">
        <v>3870</v>
      </c>
      <c r="W3" s="110" t="s">
        <v>3874</v>
      </c>
      <c r="X3" s="110" t="s">
        <v>3873</v>
      </c>
      <c r="Y3" s="110" t="s">
        <v>2218</v>
      </c>
      <c r="Z3" s="110" t="s">
        <v>2212</v>
      </c>
      <c r="AA3" s="110" t="s">
        <v>2210</v>
      </c>
      <c r="AB3" s="110" t="s">
        <v>3872</v>
      </c>
      <c r="AC3" s="110" t="s">
        <v>3871</v>
      </c>
      <c r="AE3" s="105" t="s">
        <v>2904</v>
      </c>
      <c r="AF3" s="110" t="s">
        <v>2905</v>
      </c>
      <c r="AG3" s="105" t="s">
        <v>2906</v>
      </c>
      <c r="AH3" s="105" t="s">
        <v>2907</v>
      </c>
      <c r="AI3" s="105" t="s">
        <v>2908</v>
      </c>
      <c r="AJ3" s="105" t="s">
        <v>2909</v>
      </c>
      <c r="AK3" s="105" t="s">
        <v>2910</v>
      </c>
      <c r="AL3" s="105" t="s">
        <v>2911</v>
      </c>
      <c r="AM3" s="105" t="s">
        <v>2912</v>
      </c>
      <c r="AN3" s="105" t="s">
        <v>2913</v>
      </c>
      <c r="AO3" s="105" t="s">
        <v>2914</v>
      </c>
      <c r="AP3" s="105" t="s">
        <v>2915</v>
      </c>
      <c r="AQ3" s="105" t="s">
        <v>2916</v>
      </c>
      <c r="AR3" s="105" t="s">
        <v>2917</v>
      </c>
      <c r="AS3" s="105" t="s">
        <v>2918</v>
      </c>
      <c r="AT3" s="105" t="s">
        <v>2919</v>
      </c>
    </row>
    <row r="4" spans="1:55" s="23" customFormat="1" ht="15.75" x14ac:dyDescent="0.25">
      <c r="A4" t="s">
        <v>1304</v>
      </c>
      <c r="B4" t="s">
        <v>1655</v>
      </c>
      <c r="C4" t="s">
        <v>1305</v>
      </c>
      <c r="D4" s="28" t="str">
        <f>B4&amp;", "&amp;C4&amp;" County"</f>
        <v>Absecon city, Atlantic County</v>
      </c>
      <c r="E4" t="s">
        <v>2216</v>
      </c>
      <c r="F4" t="s">
        <v>2201</v>
      </c>
      <c r="G4" s="32">
        <f>COUNTIFS('Raw Data from UFBs'!$A$3:$A$1389,'Summary By Town'!$A4,'Raw Data from UFBs'!$D$3:$D$1389,'Summary By Town'!$G$2)</f>
        <v>0</v>
      </c>
      <c r="H4" s="33">
        <f>SUMIFS('Raw Data from UFBs'!E$3:E$1389,'Raw Data from UFBs'!$A$3:$A$1389,'Summary By Town'!$A4,'Raw Data from UFBs'!$D$3:$D$1389,'Summary By Town'!$G$2)</f>
        <v>0</v>
      </c>
      <c r="I4" s="33">
        <f>SUMIFS('Raw Data from UFBs'!F$3:F$1389,'Raw Data from UFBs'!$A$3:$A$1389,'Summary By Town'!$A4,'Raw Data from UFBs'!$D$3:$D$1389,'Summary By Town'!$G$2)</f>
        <v>0</v>
      </c>
      <c r="J4" s="34">
        <f>IFERROR((I4/100)*$X4,"--")</f>
        <v>0</v>
      </c>
      <c r="K4" s="32">
        <f>COUNTIFS('Raw Data from UFBs'!$A$3:$A$1389,'Summary By Town'!$A4,'Raw Data from UFBs'!$D$3:$D$1389,'Summary By Town'!$K$2)</f>
        <v>0</v>
      </c>
      <c r="L4" s="33">
        <f>SUMIFS('Raw Data from UFBs'!E$3:E$1389,'Raw Data from UFBs'!$A$3:$A$1389,'Summary By Town'!$A4,'Raw Data from UFBs'!$D$3:$D$1389,'Summary By Town'!$K$2)</f>
        <v>0</v>
      </c>
      <c r="M4" s="33">
        <f>SUMIFS('Raw Data from UFBs'!F$3:F$1389,'Raw Data from UFBs'!$A$3:$A$1389,'Summary By Town'!$A4,'Raw Data from UFBs'!$D$3:$D$1389,'Summary By Town'!$K$2)</f>
        <v>0</v>
      </c>
      <c r="N4" s="34">
        <f>IFERROR((M4/100)*$X4,"--")</f>
        <v>0</v>
      </c>
      <c r="O4" s="32">
        <f>COUNTIFS('Raw Data from UFBs'!$A$3:$A$1389,'Summary By Town'!$A4,'Raw Data from UFBs'!$D$3:$D$1389,'Summary By Town'!$O$2)</f>
        <v>0</v>
      </c>
      <c r="P4" s="33">
        <f>SUMIFS('Raw Data from UFBs'!E$3:E$1389,'Raw Data from UFBs'!$A$3:$A$1389,'Summary By Town'!$A4,'Raw Data from UFBs'!$D$3:$D$1389,'Summary By Town'!$O$2)</f>
        <v>0</v>
      </c>
      <c r="Q4" s="33">
        <f>SUMIFS('Raw Data from UFBs'!F$3:F$1389,'Raw Data from UFBs'!$A$3:$A$1389,'Summary By Town'!$A4,'Raw Data from UFBs'!$D$3:$D$1389,'Summary By Town'!$O$2)</f>
        <v>0</v>
      </c>
      <c r="R4" s="34">
        <f>IFERROR((Q4/100)*$X4,"--")</f>
        <v>0</v>
      </c>
      <c r="S4" s="32">
        <f>O4+K4+G4</f>
        <v>0</v>
      </c>
      <c r="T4" s="33">
        <f>P4+L4+H4</f>
        <v>0</v>
      </c>
      <c r="U4" s="33">
        <f>Q4+M4+I4</f>
        <v>0</v>
      </c>
      <c r="V4" s="34">
        <f>R4+N4+J4</f>
        <v>0</v>
      </c>
      <c r="W4" s="73">
        <v>793818100</v>
      </c>
      <c r="X4" s="74">
        <v>3.2777823605835872</v>
      </c>
      <c r="Y4" s="75">
        <v>0.31218567117913609</v>
      </c>
      <c r="Z4" s="5">
        <f>(V4-T4)*Y4</f>
        <v>0</v>
      </c>
      <c r="AA4" s="10">
        <f>U4/W4</f>
        <v>0</v>
      </c>
      <c r="AB4" s="73">
        <v>10505141.66</v>
      </c>
      <c r="AC4" s="7">
        <f>Z4/AB4</f>
        <v>0</v>
      </c>
      <c r="AD4"/>
      <c r="AE4" s="6" t="s">
        <v>38</v>
      </c>
      <c r="AF4" s="6" t="s">
        <v>31</v>
      </c>
      <c r="AG4" s="6" t="s">
        <v>5</v>
      </c>
      <c r="AH4" s="6" t="s">
        <v>33</v>
      </c>
      <c r="AI4" s="6" t="s">
        <v>2319</v>
      </c>
      <c r="AJ4" s="6" t="s">
        <v>2319</v>
      </c>
      <c r="AK4" s="6" t="s">
        <v>2319</v>
      </c>
      <c r="AL4" s="6" t="s">
        <v>2319</v>
      </c>
      <c r="AM4" s="6" t="s">
        <v>2319</v>
      </c>
      <c r="AN4" s="6" t="s">
        <v>2319</v>
      </c>
      <c r="AO4" s="6" t="s">
        <v>2319</v>
      </c>
      <c r="AP4" s="6" t="s">
        <v>2319</v>
      </c>
      <c r="AQ4" s="6" t="s">
        <v>2319</v>
      </c>
      <c r="AR4" s="6" t="s">
        <v>2319</v>
      </c>
      <c r="AS4" s="6" t="s">
        <v>2319</v>
      </c>
      <c r="AT4" s="6" t="s">
        <v>2319</v>
      </c>
    </row>
    <row r="5" spans="1:55" ht="17.25" customHeight="1" x14ac:dyDescent="0.25">
      <c r="A5" t="s">
        <v>5</v>
      </c>
      <c r="B5" t="s">
        <v>1656</v>
      </c>
      <c r="C5" t="s">
        <v>1305</v>
      </c>
      <c r="D5" s="28" t="str">
        <f t="shared" ref="D5:D68" si="0">B5&amp;", "&amp;C5&amp;" County"</f>
        <v>Atlantic City city, Atlantic County</v>
      </c>
      <c r="E5" t="s">
        <v>2216</v>
      </c>
      <c r="F5" t="s">
        <v>2202</v>
      </c>
      <c r="G5" s="32">
        <f>COUNTIFS('Raw Data from UFBs'!$A$3:$A$1389,'Summary By Town'!$A5,'Raw Data from UFBs'!$D$3:$D$1389,'Summary By Town'!$G$2)</f>
        <v>17</v>
      </c>
      <c r="H5" s="33">
        <f>SUMIFS('Raw Data from UFBs'!E$3:E$1389,'Raw Data from UFBs'!$A$3:$A$1389,'Summary By Town'!$A5,'Raw Data from UFBs'!$D$3:$D$1389,'Summary By Town'!$G$2)</f>
        <v>2299032.17</v>
      </c>
      <c r="I5" s="33">
        <f>SUMIFS('Raw Data from UFBs'!F$3:F$1389,'Raw Data from UFBs'!$A$3:$A$1389,'Summary By Town'!$A5,'Raw Data from UFBs'!$D$3:$D$1389,'Summary By Town'!$G$2)</f>
        <v>606584400</v>
      </c>
      <c r="J5" s="34">
        <f t="shared" ref="J5:J68" si="1">IFERROR((I5/100)*$X5,"--")</f>
        <v>24164580.103441097</v>
      </c>
      <c r="K5" s="32">
        <f>COUNTIFS('Raw Data from UFBs'!$A$3:$A$1389,'Summary By Town'!$A5,'Raw Data from UFBs'!$D$3:$D$1389,'Summary By Town'!$K$2)</f>
        <v>4</v>
      </c>
      <c r="L5" s="33">
        <f>SUMIFS('Raw Data from UFBs'!E$3:E$1389,'Raw Data from UFBs'!$A$3:$A$1389,'Summary By Town'!$A5,'Raw Data from UFBs'!$D$3:$D$1389,'Summary By Town'!$K$2)</f>
        <v>1163247.98</v>
      </c>
      <c r="M5" s="33">
        <f>SUMIFS('Raw Data from UFBs'!F$3:F$1389,'Raw Data from UFBs'!$A$3:$A$1389,'Summary By Town'!$A5,'Raw Data from UFBs'!$D$3:$D$1389,'Summary By Town'!$K$2)</f>
        <v>159289500</v>
      </c>
      <c r="N5" s="34">
        <f t="shared" ref="N5:N68" si="2">IFERROR((M5/100)*$X5,"--")</f>
        <v>6345636.1264600288</v>
      </c>
      <c r="O5" s="32">
        <f>COUNTIFS('Raw Data from UFBs'!$A$3:$A$1389,'Summary By Town'!$A5,'Raw Data from UFBs'!$D$3:$D$1389,'Summary By Town'!$O$2)</f>
        <v>0</v>
      </c>
      <c r="P5" s="33">
        <f>SUMIFS('Raw Data from UFBs'!E$3:E$1389,'Raw Data from UFBs'!$A$3:$A$1389,'Summary By Town'!$A5,'Raw Data from UFBs'!$D$3:$D$1389,'Summary By Town'!$O$2)</f>
        <v>0</v>
      </c>
      <c r="Q5" s="33">
        <f>SUMIFS('Raw Data from UFBs'!F$3:F$1389,'Raw Data from UFBs'!$A$3:$A$1389,'Summary By Town'!$A5,'Raw Data from UFBs'!$D$3:$D$1389,'Summary By Town'!$O$2)</f>
        <v>0</v>
      </c>
      <c r="R5" s="34">
        <f t="shared" ref="R5:R68" si="3">IFERROR((Q5/100)*$X5,"--")</f>
        <v>0</v>
      </c>
      <c r="S5" s="32">
        <f t="shared" ref="S5:S68" si="4">O5+K5+G5</f>
        <v>21</v>
      </c>
      <c r="T5" s="33">
        <f t="shared" ref="T5:T68" si="5">P5+L5+H5</f>
        <v>3462280.15</v>
      </c>
      <c r="U5" s="33">
        <f t="shared" ref="U5:U68" si="6">Q5+M5+I5</f>
        <v>765873900</v>
      </c>
      <c r="V5" s="34">
        <f t="shared" ref="V5:V68" si="7">R5+N5+J5</f>
        <v>30510216.229901128</v>
      </c>
      <c r="W5" s="73">
        <v>10167111290</v>
      </c>
      <c r="X5" s="74">
        <v>3.9837127534834553</v>
      </c>
      <c r="Y5" s="75">
        <v>0.46073840634228397</v>
      </c>
      <c r="Z5" s="5">
        <f t="shared" ref="Z5:Z68" si="8">(V5-T5)*Y5</f>
        <v>12462022.96430161</v>
      </c>
      <c r="AA5" s="10">
        <f>U5/W5</f>
        <v>7.5328564638933934E-2</v>
      </c>
      <c r="AB5" s="73">
        <v>217982231.94</v>
      </c>
      <c r="AC5" s="7">
        <f t="shared" ref="AC5:AC68" si="9">Z5/AB5</f>
        <v>5.7169902580554384E-2</v>
      </c>
      <c r="AE5" s="6" t="s">
        <v>1304</v>
      </c>
      <c r="AF5" s="6" t="s">
        <v>38</v>
      </c>
      <c r="AG5" s="6" t="s">
        <v>31</v>
      </c>
      <c r="AH5" s="6" t="s">
        <v>1318</v>
      </c>
      <c r="AI5" s="6" t="s">
        <v>1306</v>
      </c>
      <c r="AJ5" s="6" t="s">
        <v>33</v>
      </c>
      <c r="AK5" s="6" t="s">
        <v>2319</v>
      </c>
      <c r="AL5" s="6" t="s">
        <v>2319</v>
      </c>
      <c r="AM5" s="6" t="s">
        <v>2319</v>
      </c>
      <c r="AN5" s="6" t="s">
        <v>2319</v>
      </c>
      <c r="AO5" s="6" t="s">
        <v>2319</v>
      </c>
      <c r="AP5" s="6" t="s">
        <v>2319</v>
      </c>
      <c r="AQ5" s="6" t="s">
        <v>2319</v>
      </c>
      <c r="AR5" s="6" t="s">
        <v>2319</v>
      </c>
      <c r="AS5" s="6" t="s">
        <v>2319</v>
      </c>
      <c r="AT5" s="6" t="s">
        <v>2319</v>
      </c>
    </row>
    <row r="6" spans="1:55" ht="17.25" customHeight="1" x14ac:dyDescent="0.25">
      <c r="A6" t="s">
        <v>1306</v>
      </c>
      <c r="B6" t="s">
        <v>1657</v>
      </c>
      <c r="C6" t="s">
        <v>1305</v>
      </c>
      <c r="D6" s="28" t="str">
        <f t="shared" si="0"/>
        <v>Brigantine city, Atlantic County</v>
      </c>
      <c r="E6" t="s">
        <v>2216</v>
      </c>
      <c r="F6" t="s">
        <v>2203</v>
      </c>
      <c r="G6" s="32">
        <f>COUNTIFS('Raw Data from UFBs'!$A$3:$A$1389,'Summary By Town'!$A6,'Raw Data from UFBs'!$D$3:$D$1389,'Summary By Town'!$G$2)</f>
        <v>0</v>
      </c>
      <c r="H6" s="33">
        <f>SUMIFS('Raw Data from UFBs'!E$3:E$1389,'Raw Data from UFBs'!$A$3:$A$1389,'Summary By Town'!$A6,'Raw Data from UFBs'!$D$3:$D$1389,'Summary By Town'!$G$2)</f>
        <v>0</v>
      </c>
      <c r="I6" s="33">
        <f>SUMIFS('Raw Data from UFBs'!F$3:F$1389,'Raw Data from UFBs'!$A$3:$A$1389,'Summary By Town'!$A6,'Raw Data from UFBs'!$D$3:$D$1389,'Summary By Town'!$G$2)</f>
        <v>0</v>
      </c>
      <c r="J6" s="34">
        <f t="shared" si="1"/>
        <v>0</v>
      </c>
      <c r="K6" s="32">
        <f>COUNTIFS('Raw Data from UFBs'!$A$3:$A$1389,'Summary By Town'!$A6,'Raw Data from UFBs'!$D$3:$D$1389,'Summary By Town'!$K$2)</f>
        <v>0</v>
      </c>
      <c r="L6" s="33">
        <f>SUMIFS('Raw Data from UFBs'!E$3:E$1389,'Raw Data from UFBs'!$A$3:$A$1389,'Summary By Town'!$A6,'Raw Data from UFBs'!$D$3:$D$1389,'Summary By Town'!$K$2)</f>
        <v>0</v>
      </c>
      <c r="M6" s="33">
        <f>SUMIFS('Raw Data from UFBs'!F$3:F$1389,'Raw Data from UFBs'!$A$3:$A$1389,'Summary By Town'!$A6,'Raw Data from UFBs'!$D$3:$D$1389,'Summary By Town'!$K$2)</f>
        <v>0</v>
      </c>
      <c r="N6" s="34">
        <f t="shared" si="2"/>
        <v>0</v>
      </c>
      <c r="O6" s="32">
        <f>COUNTIFS('Raw Data from UFBs'!$A$3:$A$1389,'Summary By Town'!$A6,'Raw Data from UFBs'!$D$3:$D$1389,'Summary By Town'!$O$2)</f>
        <v>0</v>
      </c>
      <c r="P6" s="33">
        <f>SUMIFS('Raw Data from UFBs'!E$3:E$1389,'Raw Data from UFBs'!$A$3:$A$1389,'Summary By Town'!$A6,'Raw Data from UFBs'!$D$3:$D$1389,'Summary By Town'!$O$2)</f>
        <v>0</v>
      </c>
      <c r="Q6" s="33">
        <f>SUMIFS('Raw Data from UFBs'!F$3:F$1389,'Raw Data from UFBs'!$A$3:$A$1389,'Summary By Town'!$A6,'Raw Data from UFBs'!$D$3:$D$1389,'Summary By Town'!$O$2)</f>
        <v>0</v>
      </c>
      <c r="R6" s="34">
        <f t="shared" si="3"/>
        <v>0</v>
      </c>
      <c r="S6" s="32">
        <f t="shared" si="4"/>
        <v>0</v>
      </c>
      <c r="T6" s="33">
        <f t="shared" si="5"/>
        <v>0</v>
      </c>
      <c r="U6" s="33">
        <f t="shared" si="6"/>
        <v>0</v>
      </c>
      <c r="V6" s="34">
        <f t="shared" si="7"/>
        <v>0</v>
      </c>
      <c r="W6" s="73">
        <v>3508999900</v>
      </c>
      <c r="X6" s="74">
        <v>1.7020359129998779</v>
      </c>
      <c r="Y6" s="75">
        <v>0.38088850386735457</v>
      </c>
      <c r="Z6" s="5">
        <f t="shared" si="8"/>
        <v>0</v>
      </c>
      <c r="AA6" s="10">
        <f t="shared" ref="AA5:AA68" si="10">U6/W6</f>
        <v>0</v>
      </c>
      <c r="AB6" s="73">
        <v>28854259.870000001</v>
      </c>
      <c r="AC6" s="7">
        <f t="shared" si="9"/>
        <v>0</v>
      </c>
      <c r="AE6" s="6" t="s">
        <v>5</v>
      </c>
      <c r="AF6" s="6" t="s">
        <v>33</v>
      </c>
      <c r="AG6" s="6" t="s">
        <v>2319</v>
      </c>
      <c r="AH6" s="6" t="s">
        <v>2319</v>
      </c>
      <c r="AI6" s="6" t="s">
        <v>2319</v>
      </c>
      <c r="AJ6" s="6" t="s">
        <v>2319</v>
      </c>
      <c r="AK6" s="6" t="s">
        <v>2319</v>
      </c>
      <c r="AL6" s="6" t="s">
        <v>2319</v>
      </c>
      <c r="AM6" s="6" t="s">
        <v>2319</v>
      </c>
      <c r="AN6" s="6" t="s">
        <v>2319</v>
      </c>
      <c r="AO6" s="6" t="s">
        <v>2319</v>
      </c>
      <c r="AP6" s="6" t="s">
        <v>2319</v>
      </c>
      <c r="AQ6" s="6" t="s">
        <v>2319</v>
      </c>
      <c r="AR6" s="6" t="s">
        <v>2319</v>
      </c>
      <c r="AS6" s="6" t="s">
        <v>2319</v>
      </c>
      <c r="AT6" s="6" t="s">
        <v>2319</v>
      </c>
    </row>
    <row r="7" spans="1:55" ht="17.25" customHeight="1" x14ac:dyDescent="0.25">
      <c r="A7" t="s">
        <v>1307</v>
      </c>
      <c r="B7" t="s">
        <v>1658</v>
      </c>
      <c r="C7" t="s">
        <v>1305</v>
      </c>
      <c r="D7" s="28" t="str">
        <f t="shared" si="0"/>
        <v>Buena borough, Atlantic County</v>
      </c>
      <c r="E7" t="s">
        <v>2216</v>
      </c>
      <c r="F7" t="s">
        <v>2201</v>
      </c>
      <c r="G7" s="32">
        <f>COUNTIFS('Raw Data from UFBs'!$A$3:$A$1389,'Summary By Town'!$A7,'Raw Data from UFBs'!$D$3:$D$1389,'Summary By Town'!$G$2)</f>
        <v>0</v>
      </c>
      <c r="H7" s="33">
        <f>SUMIFS('Raw Data from UFBs'!E$3:E$1389,'Raw Data from UFBs'!$A$3:$A$1389,'Summary By Town'!$A7,'Raw Data from UFBs'!$D$3:$D$1389,'Summary By Town'!$G$2)</f>
        <v>0</v>
      </c>
      <c r="I7" s="33">
        <f>SUMIFS('Raw Data from UFBs'!F$3:F$1389,'Raw Data from UFBs'!$A$3:$A$1389,'Summary By Town'!$A7,'Raw Data from UFBs'!$D$3:$D$1389,'Summary By Town'!$G$2)</f>
        <v>0</v>
      </c>
      <c r="J7" s="34">
        <f t="shared" si="1"/>
        <v>0</v>
      </c>
      <c r="K7" s="32">
        <f>COUNTIFS('Raw Data from UFBs'!$A$3:$A$1389,'Summary By Town'!$A7,'Raw Data from UFBs'!$D$3:$D$1389,'Summary By Town'!$K$2)</f>
        <v>0</v>
      </c>
      <c r="L7" s="33">
        <f>SUMIFS('Raw Data from UFBs'!E$3:E$1389,'Raw Data from UFBs'!$A$3:$A$1389,'Summary By Town'!$A7,'Raw Data from UFBs'!$D$3:$D$1389,'Summary By Town'!$K$2)</f>
        <v>0</v>
      </c>
      <c r="M7" s="33">
        <f>SUMIFS('Raw Data from UFBs'!F$3:F$1389,'Raw Data from UFBs'!$A$3:$A$1389,'Summary By Town'!$A7,'Raw Data from UFBs'!$D$3:$D$1389,'Summary By Town'!$K$2)</f>
        <v>0</v>
      </c>
      <c r="N7" s="34">
        <f t="shared" si="2"/>
        <v>0</v>
      </c>
      <c r="O7" s="32">
        <f>COUNTIFS('Raw Data from UFBs'!$A$3:$A$1389,'Summary By Town'!$A7,'Raw Data from UFBs'!$D$3:$D$1389,'Summary By Town'!$O$2)</f>
        <v>0</v>
      </c>
      <c r="P7" s="33">
        <f>SUMIFS('Raw Data from UFBs'!E$3:E$1389,'Raw Data from UFBs'!$A$3:$A$1389,'Summary By Town'!$A7,'Raw Data from UFBs'!$D$3:$D$1389,'Summary By Town'!$O$2)</f>
        <v>0</v>
      </c>
      <c r="Q7" s="33">
        <f>SUMIFS('Raw Data from UFBs'!F$3:F$1389,'Raw Data from UFBs'!$A$3:$A$1389,'Summary By Town'!$A7,'Raw Data from UFBs'!$D$3:$D$1389,'Summary By Town'!$O$2)</f>
        <v>0</v>
      </c>
      <c r="R7" s="34">
        <f t="shared" si="3"/>
        <v>0</v>
      </c>
      <c r="S7" s="32">
        <f t="shared" si="4"/>
        <v>0</v>
      </c>
      <c r="T7" s="33">
        <f t="shared" si="5"/>
        <v>0</v>
      </c>
      <c r="U7" s="33">
        <f t="shared" si="6"/>
        <v>0</v>
      </c>
      <c r="V7" s="34">
        <f t="shared" si="7"/>
        <v>0</v>
      </c>
      <c r="W7" s="73">
        <v>336904300</v>
      </c>
      <c r="X7" s="74">
        <v>3.1109062967379546</v>
      </c>
      <c r="Y7" s="75">
        <v>0.32365641545015889</v>
      </c>
      <c r="Z7" s="5">
        <f t="shared" si="8"/>
        <v>0</v>
      </c>
      <c r="AA7" s="10">
        <f t="shared" si="10"/>
        <v>0</v>
      </c>
      <c r="AB7" s="73">
        <v>4324441.33</v>
      </c>
      <c r="AC7" s="7">
        <f t="shared" si="9"/>
        <v>0</v>
      </c>
      <c r="AE7" s="6" t="s">
        <v>336</v>
      </c>
      <c r="AF7" s="6" t="s">
        <v>1308</v>
      </c>
      <c r="AG7" s="6" t="s">
        <v>1438</v>
      </c>
      <c r="AH7" s="6" t="s">
        <v>2319</v>
      </c>
      <c r="AI7" s="6" t="s">
        <v>2319</v>
      </c>
      <c r="AJ7" s="6" t="s">
        <v>2319</v>
      </c>
      <c r="AK7" s="6" t="s">
        <v>2319</v>
      </c>
      <c r="AL7" s="6" t="s">
        <v>2319</v>
      </c>
      <c r="AM7" s="6" t="s">
        <v>2319</v>
      </c>
      <c r="AN7" s="6" t="s">
        <v>2319</v>
      </c>
      <c r="AO7" s="6" t="s">
        <v>2319</v>
      </c>
      <c r="AP7" s="6" t="s">
        <v>2319</v>
      </c>
      <c r="AQ7" s="6" t="s">
        <v>2319</v>
      </c>
      <c r="AR7" s="6" t="s">
        <v>2319</v>
      </c>
      <c r="AS7" s="6" t="s">
        <v>2319</v>
      </c>
      <c r="AT7" s="6" t="s">
        <v>2319</v>
      </c>
    </row>
    <row r="8" spans="1:55" ht="17.25" customHeight="1" x14ac:dyDescent="0.25">
      <c r="A8" t="s">
        <v>1309</v>
      </c>
      <c r="B8" t="s">
        <v>1659</v>
      </c>
      <c r="C8" t="s">
        <v>1305</v>
      </c>
      <c r="D8" s="28" t="str">
        <f t="shared" si="0"/>
        <v>Corbin City city, Atlantic County</v>
      </c>
      <c r="E8" t="s">
        <v>2216</v>
      </c>
      <c r="F8" t="s">
        <v>2204</v>
      </c>
      <c r="G8" s="32">
        <f>COUNTIFS('Raw Data from UFBs'!$A$3:$A$1389,'Summary By Town'!$A8,'Raw Data from UFBs'!$D$3:$D$1389,'Summary By Town'!$G$2)</f>
        <v>0</v>
      </c>
      <c r="H8" s="33">
        <f>SUMIFS('Raw Data from UFBs'!E$3:E$1389,'Raw Data from UFBs'!$A$3:$A$1389,'Summary By Town'!$A8,'Raw Data from UFBs'!$D$3:$D$1389,'Summary By Town'!$G$2)</f>
        <v>0</v>
      </c>
      <c r="I8" s="33">
        <f>SUMIFS('Raw Data from UFBs'!F$3:F$1389,'Raw Data from UFBs'!$A$3:$A$1389,'Summary By Town'!$A8,'Raw Data from UFBs'!$D$3:$D$1389,'Summary By Town'!$G$2)</f>
        <v>0</v>
      </c>
      <c r="J8" s="34">
        <f t="shared" si="1"/>
        <v>0</v>
      </c>
      <c r="K8" s="32">
        <f>COUNTIFS('Raw Data from UFBs'!$A$3:$A$1389,'Summary By Town'!$A8,'Raw Data from UFBs'!$D$3:$D$1389,'Summary By Town'!$K$2)</f>
        <v>0</v>
      </c>
      <c r="L8" s="33">
        <f>SUMIFS('Raw Data from UFBs'!E$3:E$1389,'Raw Data from UFBs'!$A$3:$A$1389,'Summary By Town'!$A8,'Raw Data from UFBs'!$D$3:$D$1389,'Summary By Town'!$K$2)</f>
        <v>0</v>
      </c>
      <c r="M8" s="33">
        <f>SUMIFS('Raw Data from UFBs'!F$3:F$1389,'Raw Data from UFBs'!$A$3:$A$1389,'Summary By Town'!$A8,'Raw Data from UFBs'!$D$3:$D$1389,'Summary By Town'!$K$2)</f>
        <v>0</v>
      </c>
      <c r="N8" s="34">
        <f t="shared" si="2"/>
        <v>0</v>
      </c>
      <c r="O8" s="32">
        <f>COUNTIFS('Raw Data from UFBs'!$A$3:$A$1389,'Summary By Town'!$A8,'Raw Data from UFBs'!$D$3:$D$1389,'Summary By Town'!$O$2)</f>
        <v>0</v>
      </c>
      <c r="P8" s="33">
        <f>SUMIFS('Raw Data from UFBs'!E$3:E$1389,'Raw Data from UFBs'!$A$3:$A$1389,'Summary By Town'!$A8,'Raw Data from UFBs'!$D$3:$D$1389,'Summary By Town'!$O$2)</f>
        <v>0</v>
      </c>
      <c r="Q8" s="33">
        <f>SUMIFS('Raw Data from UFBs'!F$3:F$1389,'Raw Data from UFBs'!$A$3:$A$1389,'Summary By Town'!$A8,'Raw Data from UFBs'!$D$3:$D$1389,'Summary By Town'!$O$2)</f>
        <v>0</v>
      </c>
      <c r="R8" s="34">
        <f t="shared" si="3"/>
        <v>0</v>
      </c>
      <c r="S8" s="32">
        <f t="shared" si="4"/>
        <v>0</v>
      </c>
      <c r="T8" s="33">
        <f t="shared" si="5"/>
        <v>0</v>
      </c>
      <c r="U8" s="33">
        <f t="shared" si="6"/>
        <v>0</v>
      </c>
      <c r="V8" s="34">
        <f t="shared" si="7"/>
        <v>0</v>
      </c>
      <c r="W8" s="73">
        <v>59103475</v>
      </c>
      <c r="X8" s="74">
        <v>1.8845899568603104</v>
      </c>
      <c r="Y8" s="75">
        <v>0.17809133434669058</v>
      </c>
      <c r="Z8" s="5">
        <f t="shared" si="8"/>
        <v>0</v>
      </c>
      <c r="AA8" s="10">
        <f t="shared" si="10"/>
        <v>0</v>
      </c>
      <c r="AB8" s="73">
        <v>545227</v>
      </c>
      <c r="AC8" s="7">
        <f t="shared" si="9"/>
        <v>0</v>
      </c>
      <c r="AE8" s="6" t="s">
        <v>31</v>
      </c>
      <c r="AF8" s="6" t="s">
        <v>1406</v>
      </c>
      <c r="AG8" s="6" t="s">
        <v>1310</v>
      </c>
      <c r="AH8" s="6" t="s">
        <v>2319</v>
      </c>
      <c r="AI8" s="6" t="s">
        <v>2319</v>
      </c>
      <c r="AJ8" s="6" t="s">
        <v>2319</v>
      </c>
      <c r="AK8" s="6" t="s">
        <v>2319</v>
      </c>
      <c r="AL8" s="6" t="s">
        <v>2319</v>
      </c>
      <c r="AM8" s="6" t="s">
        <v>2319</v>
      </c>
      <c r="AN8" s="6" t="s">
        <v>2319</v>
      </c>
      <c r="AO8" s="6" t="s">
        <v>2319</v>
      </c>
      <c r="AP8" s="6" t="s">
        <v>2319</v>
      </c>
      <c r="AQ8" s="6" t="s">
        <v>2319</v>
      </c>
      <c r="AR8" s="6" t="s">
        <v>2319</v>
      </c>
      <c r="AS8" s="6" t="s">
        <v>2319</v>
      </c>
      <c r="AT8" s="6" t="s">
        <v>2319</v>
      </c>
    </row>
    <row r="9" spans="1:55" ht="17.25" customHeight="1" x14ac:dyDescent="0.25">
      <c r="A9" t="s">
        <v>28</v>
      </c>
      <c r="B9" t="s">
        <v>1660</v>
      </c>
      <c r="C9" t="s">
        <v>1305</v>
      </c>
      <c r="D9" s="28" t="str">
        <f t="shared" si="0"/>
        <v>Egg Harbor City city, Atlantic County</v>
      </c>
      <c r="E9" t="s">
        <v>2216</v>
      </c>
      <c r="F9" t="s">
        <v>2204</v>
      </c>
      <c r="G9" s="32">
        <f>COUNTIFS('Raw Data from UFBs'!$A$3:$A$1389,'Summary By Town'!$A9,'Raw Data from UFBs'!$D$3:$D$1389,'Summary By Town'!$G$2)</f>
        <v>1</v>
      </c>
      <c r="H9" s="33">
        <f>SUMIFS('Raw Data from UFBs'!E$3:E$1389,'Raw Data from UFBs'!$A$3:$A$1389,'Summary By Town'!$A9,'Raw Data from UFBs'!$D$3:$D$1389,'Summary By Town'!$G$2)</f>
        <v>69845.119999999995</v>
      </c>
      <c r="I9" s="33">
        <f>SUMIFS('Raw Data from UFBs'!F$3:F$1389,'Raw Data from UFBs'!$A$3:$A$1389,'Summary By Town'!$A9,'Raw Data from UFBs'!$D$3:$D$1389,'Summary By Town'!$G$2)</f>
        <v>12856600</v>
      </c>
      <c r="J9" s="34">
        <f t="shared" si="1"/>
        <v>675492.25623574469</v>
      </c>
      <c r="K9" s="32">
        <f>COUNTIFS('Raw Data from UFBs'!$A$3:$A$1389,'Summary By Town'!$A9,'Raw Data from UFBs'!$D$3:$D$1389,'Summary By Town'!$K$2)</f>
        <v>0</v>
      </c>
      <c r="L9" s="33">
        <f>SUMIFS('Raw Data from UFBs'!E$3:E$1389,'Raw Data from UFBs'!$A$3:$A$1389,'Summary By Town'!$A9,'Raw Data from UFBs'!$D$3:$D$1389,'Summary By Town'!$K$2)</f>
        <v>0</v>
      </c>
      <c r="M9" s="33">
        <f>SUMIFS('Raw Data from UFBs'!F$3:F$1389,'Raw Data from UFBs'!$A$3:$A$1389,'Summary By Town'!$A9,'Raw Data from UFBs'!$D$3:$D$1389,'Summary By Town'!$K$2)</f>
        <v>0</v>
      </c>
      <c r="N9" s="34">
        <f t="shared" si="2"/>
        <v>0</v>
      </c>
      <c r="O9" s="32">
        <f>COUNTIFS('Raw Data from UFBs'!$A$3:$A$1389,'Summary By Town'!$A9,'Raw Data from UFBs'!$D$3:$D$1389,'Summary By Town'!$O$2)</f>
        <v>0</v>
      </c>
      <c r="P9" s="33">
        <f>SUMIFS('Raw Data from UFBs'!E$3:E$1389,'Raw Data from UFBs'!$A$3:$A$1389,'Summary By Town'!$A9,'Raw Data from UFBs'!$D$3:$D$1389,'Summary By Town'!$O$2)</f>
        <v>0</v>
      </c>
      <c r="Q9" s="33">
        <f>SUMIFS('Raw Data from UFBs'!F$3:F$1389,'Raw Data from UFBs'!$A$3:$A$1389,'Summary By Town'!$A9,'Raw Data from UFBs'!$D$3:$D$1389,'Summary By Town'!$O$2)</f>
        <v>0</v>
      </c>
      <c r="R9" s="34">
        <f t="shared" si="3"/>
        <v>0</v>
      </c>
      <c r="S9" s="32">
        <f t="shared" si="4"/>
        <v>1</v>
      </c>
      <c r="T9" s="33">
        <f>P9+L9+H9</f>
        <v>69845.119999999995</v>
      </c>
      <c r="U9" s="33">
        <f t="shared" si="6"/>
        <v>12856600</v>
      </c>
      <c r="V9" s="34">
        <f t="shared" si="7"/>
        <v>675492.25623574469</v>
      </c>
      <c r="W9" s="73">
        <v>328103421</v>
      </c>
      <c r="X9" s="74">
        <v>5.2540504972990112</v>
      </c>
      <c r="Y9" s="75">
        <v>0.43759089569933968</v>
      </c>
      <c r="Z9" s="5">
        <f t="shared" si="8"/>
        <v>265025.67282313952</v>
      </c>
      <c r="AA9" s="10">
        <f>U9/W9</f>
        <v>3.9184596005781967E-2</v>
      </c>
      <c r="AB9" s="73">
        <v>6029641</v>
      </c>
      <c r="AC9" s="7">
        <f>Z9/AB9</f>
        <v>4.3953806341561548E-2</v>
      </c>
      <c r="AE9" s="6" t="s">
        <v>1315</v>
      </c>
      <c r="AF9" s="6" t="s">
        <v>33</v>
      </c>
      <c r="AG9" s="6" t="s">
        <v>1378</v>
      </c>
      <c r="AH9" s="6" t="s">
        <v>2319</v>
      </c>
      <c r="AI9" s="6" t="s">
        <v>2319</v>
      </c>
      <c r="AJ9" s="6" t="s">
        <v>2319</v>
      </c>
      <c r="AK9" s="6" t="s">
        <v>2319</v>
      </c>
      <c r="AL9" s="6" t="s">
        <v>2319</v>
      </c>
      <c r="AM9" s="6" t="s">
        <v>2319</v>
      </c>
      <c r="AN9" s="6" t="s">
        <v>2319</v>
      </c>
      <c r="AO9" s="6" t="s">
        <v>2319</v>
      </c>
      <c r="AP9" s="6" t="s">
        <v>2319</v>
      </c>
      <c r="AQ9" s="6" t="s">
        <v>2319</v>
      </c>
      <c r="AR9" s="6" t="s">
        <v>2319</v>
      </c>
      <c r="AS9" s="6" t="s">
        <v>2319</v>
      </c>
      <c r="AT9" s="6" t="s">
        <v>2319</v>
      </c>
    </row>
    <row r="10" spans="1:55" ht="17.25" customHeight="1" x14ac:dyDescent="0.25">
      <c r="A10" t="s">
        <v>1310</v>
      </c>
      <c r="B10" t="s">
        <v>1661</v>
      </c>
      <c r="C10" t="s">
        <v>1305</v>
      </c>
      <c r="D10" s="28" t="str">
        <f t="shared" si="0"/>
        <v>Estell Manor city, Atlantic County</v>
      </c>
      <c r="E10" t="s">
        <v>2216</v>
      </c>
      <c r="F10" t="s">
        <v>2204</v>
      </c>
      <c r="G10" s="32">
        <f>COUNTIFS('Raw Data from UFBs'!$A$3:$A$1389,'Summary By Town'!$A10,'Raw Data from UFBs'!$D$3:$D$1389,'Summary By Town'!$G$2)</f>
        <v>0</v>
      </c>
      <c r="H10" s="33">
        <f>SUMIFS('Raw Data from UFBs'!E$3:E$1389,'Raw Data from UFBs'!$A$3:$A$1389,'Summary By Town'!$A10,'Raw Data from UFBs'!$D$3:$D$1389,'Summary By Town'!$G$2)</f>
        <v>0</v>
      </c>
      <c r="I10" s="33">
        <f>SUMIFS('Raw Data from UFBs'!F$3:F$1389,'Raw Data from UFBs'!$A$3:$A$1389,'Summary By Town'!$A10,'Raw Data from UFBs'!$D$3:$D$1389,'Summary By Town'!$G$2)</f>
        <v>0</v>
      </c>
      <c r="J10" s="34">
        <f t="shared" si="1"/>
        <v>0</v>
      </c>
      <c r="K10" s="32">
        <f>COUNTIFS('Raw Data from UFBs'!$A$3:$A$1389,'Summary By Town'!$A10,'Raw Data from UFBs'!$D$3:$D$1389,'Summary By Town'!$K$2)</f>
        <v>0</v>
      </c>
      <c r="L10" s="33">
        <f>SUMIFS('Raw Data from UFBs'!E$3:E$1389,'Raw Data from UFBs'!$A$3:$A$1389,'Summary By Town'!$A10,'Raw Data from UFBs'!$D$3:$D$1389,'Summary By Town'!$K$2)</f>
        <v>0</v>
      </c>
      <c r="M10" s="33">
        <f>SUMIFS('Raw Data from UFBs'!F$3:F$1389,'Raw Data from UFBs'!$A$3:$A$1389,'Summary By Town'!$A10,'Raw Data from UFBs'!$D$3:$D$1389,'Summary By Town'!$K$2)</f>
        <v>0</v>
      </c>
      <c r="N10" s="34">
        <f t="shared" si="2"/>
        <v>0</v>
      </c>
      <c r="O10" s="32">
        <f>COUNTIFS('Raw Data from UFBs'!$A$3:$A$1389,'Summary By Town'!$A10,'Raw Data from UFBs'!$D$3:$D$1389,'Summary By Town'!$O$2)</f>
        <v>0</v>
      </c>
      <c r="P10" s="33">
        <f>SUMIFS('Raw Data from UFBs'!E$3:E$1389,'Raw Data from UFBs'!$A$3:$A$1389,'Summary By Town'!$A10,'Raw Data from UFBs'!$D$3:$D$1389,'Summary By Town'!$O$2)</f>
        <v>0</v>
      </c>
      <c r="Q10" s="33">
        <f>SUMIFS('Raw Data from UFBs'!F$3:F$1389,'Raw Data from UFBs'!$A$3:$A$1389,'Summary By Town'!$A10,'Raw Data from UFBs'!$D$3:$D$1389,'Summary By Town'!$O$2)</f>
        <v>0</v>
      </c>
      <c r="R10" s="34">
        <f t="shared" si="3"/>
        <v>0</v>
      </c>
      <c r="S10" s="32">
        <f t="shared" si="4"/>
        <v>0</v>
      </c>
      <c r="T10" s="33">
        <f t="shared" si="5"/>
        <v>0</v>
      </c>
      <c r="U10" s="33">
        <f t="shared" si="6"/>
        <v>0</v>
      </c>
      <c r="V10" s="34">
        <f t="shared" si="7"/>
        <v>0</v>
      </c>
      <c r="W10" s="73">
        <v>185271070</v>
      </c>
      <c r="X10" s="74">
        <v>2.5454190184016938</v>
      </c>
      <c r="Y10" s="75">
        <v>0.13049444265220939</v>
      </c>
      <c r="Z10" s="5">
        <f t="shared" si="8"/>
        <v>0</v>
      </c>
      <c r="AA10" s="10">
        <f t="shared" si="10"/>
        <v>0</v>
      </c>
      <c r="AB10" s="73">
        <v>1462578.86</v>
      </c>
      <c r="AC10" s="7">
        <f t="shared" si="9"/>
        <v>0</v>
      </c>
      <c r="AE10" s="6" t="s">
        <v>31</v>
      </c>
      <c r="AF10" s="6" t="s">
        <v>1418</v>
      </c>
      <c r="AG10" s="6" t="s">
        <v>1406</v>
      </c>
      <c r="AH10" s="6" t="s">
        <v>1309</v>
      </c>
      <c r="AI10" s="6" t="s">
        <v>1319</v>
      </c>
      <c r="AJ10" s="6" t="s">
        <v>1312</v>
      </c>
      <c r="AK10" s="6" t="s">
        <v>2319</v>
      </c>
      <c r="AL10" s="6" t="s">
        <v>2319</v>
      </c>
      <c r="AM10" s="6" t="s">
        <v>2319</v>
      </c>
      <c r="AN10" s="6" t="s">
        <v>2319</v>
      </c>
      <c r="AO10" s="6" t="s">
        <v>2319</v>
      </c>
      <c r="AP10" s="6" t="s">
        <v>2319</v>
      </c>
      <c r="AQ10" s="6" t="s">
        <v>2319</v>
      </c>
      <c r="AR10" s="6" t="s">
        <v>2319</v>
      </c>
      <c r="AS10" s="6" t="s">
        <v>2319</v>
      </c>
      <c r="AT10" s="6" t="s">
        <v>2319</v>
      </c>
    </row>
    <row r="11" spans="1:55" ht="17.25" customHeight="1" x14ac:dyDescent="0.25">
      <c r="A11" t="s">
        <v>1311</v>
      </c>
      <c r="B11" t="s">
        <v>1662</v>
      </c>
      <c r="C11" t="s">
        <v>1305</v>
      </c>
      <c r="D11" s="28" t="str">
        <f t="shared" si="0"/>
        <v>Folsom borough, Atlantic County</v>
      </c>
      <c r="E11" t="s">
        <v>2216</v>
      </c>
      <c r="F11" t="s">
        <v>2204</v>
      </c>
      <c r="G11" s="32">
        <f>COUNTIFS('Raw Data from UFBs'!$A$3:$A$1389,'Summary By Town'!$A11,'Raw Data from UFBs'!$D$3:$D$1389,'Summary By Town'!$G$2)</f>
        <v>0</v>
      </c>
      <c r="H11" s="33">
        <f>SUMIFS('Raw Data from UFBs'!E$3:E$1389,'Raw Data from UFBs'!$A$3:$A$1389,'Summary By Town'!$A11,'Raw Data from UFBs'!$D$3:$D$1389,'Summary By Town'!$G$2)</f>
        <v>0</v>
      </c>
      <c r="I11" s="33">
        <f>SUMIFS('Raw Data from UFBs'!F$3:F$1389,'Raw Data from UFBs'!$A$3:$A$1389,'Summary By Town'!$A11,'Raw Data from UFBs'!$D$3:$D$1389,'Summary By Town'!$G$2)</f>
        <v>0</v>
      </c>
      <c r="J11" s="34">
        <f t="shared" si="1"/>
        <v>0</v>
      </c>
      <c r="K11" s="32">
        <f>COUNTIFS('Raw Data from UFBs'!$A$3:$A$1389,'Summary By Town'!$A11,'Raw Data from UFBs'!$D$3:$D$1389,'Summary By Town'!$K$2)</f>
        <v>0</v>
      </c>
      <c r="L11" s="33">
        <f>SUMIFS('Raw Data from UFBs'!E$3:E$1389,'Raw Data from UFBs'!$A$3:$A$1389,'Summary By Town'!$A11,'Raw Data from UFBs'!$D$3:$D$1389,'Summary By Town'!$K$2)</f>
        <v>0</v>
      </c>
      <c r="M11" s="33">
        <f>SUMIFS('Raw Data from UFBs'!F$3:F$1389,'Raw Data from UFBs'!$A$3:$A$1389,'Summary By Town'!$A11,'Raw Data from UFBs'!$D$3:$D$1389,'Summary By Town'!$K$2)</f>
        <v>0</v>
      </c>
      <c r="N11" s="34">
        <f t="shared" si="2"/>
        <v>0</v>
      </c>
      <c r="O11" s="32">
        <f>COUNTIFS('Raw Data from UFBs'!$A$3:$A$1389,'Summary By Town'!$A11,'Raw Data from UFBs'!$D$3:$D$1389,'Summary By Town'!$O$2)</f>
        <v>0</v>
      </c>
      <c r="P11" s="33">
        <f>SUMIFS('Raw Data from UFBs'!E$3:E$1389,'Raw Data from UFBs'!$A$3:$A$1389,'Summary By Town'!$A11,'Raw Data from UFBs'!$D$3:$D$1389,'Summary By Town'!$O$2)</f>
        <v>0</v>
      </c>
      <c r="Q11" s="33">
        <f>SUMIFS('Raw Data from UFBs'!F$3:F$1389,'Raw Data from UFBs'!$A$3:$A$1389,'Summary By Town'!$A11,'Raw Data from UFBs'!$D$3:$D$1389,'Summary By Town'!$O$2)</f>
        <v>0</v>
      </c>
      <c r="R11" s="34">
        <f t="shared" si="3"/>
        <v>0</v>
      </c>
      <c r="S11" s="32">
        <f t="shared" si="4"/>
        <v>0</v>
      </c>
      <c r="T11" s="33">
        <f t="shared" si="5"/>
        <v>0</v>
      </c>
      <c r="U11" s="33">
        <f t="shared" si="6"/>
        <v>0</v>
      </c>
      <c r="V11" s="34">
        <f t="shared" si="7"/>
        <v>0</v>
      </c>
      <c r="W11" s="73">
        <v>186310200</v>
      </c>
      <c r="X11" s="74">
        <v>2.0054741577464856</v>
      </c>
      <c r="Y11" s="75">
        <v>0.19153491992687263</v>
      </c>
      <c r="Z11" s="5">
        <f t="shared" si="8"/>
        <v>0</v>
      </c>
      <c r="AA11" s="10">
        <f t="shared" si="10"/>
        <v>0</v>
      </c>
      <c r="AB11" s="73">
        <v>1380851.1600000001</v>
      </c>
      <c r="AC11" s="7">
        <f t="shared" si="9"/>
        <v>0</v>
      </c>
      <c r="AE11" s="6" t="s">
        <v>35</v>
      </c>
      <c r="AF11" s="6" t="s">
        <v>1312</v>
      </c>
      <c r="AG11" s="6" t="s">
        <v>1308</v>
      </c>
      <c r="AH11" s="6" t="s">
        <v>470</v>
      </c>
      <c r="AI11" s="6" t="s">
        <v>302</v>
      </c>
      <c r="AJ11" s="6" t="s">
        <v>2319</v>
      </c>
      <c r="AK11" s="6" t="s">
        <v>2319</v>
      </c>
      <c r="AL11" s="6" t="s">
        <v>2319</v>
      </c>
      <c r="AM11" s="6" t="s">
        <v>2319</v>
      </c>
      <c r="AN11" s="6" t="s">
        <v>2319</v>
      </c>
      <c r="AO11" s="6" t="s">
        <v>2319</v>
      </c>
      <c r="AP11" s="6" t="s">
        <v>2319</v>
      </c>
      <c r="AQ11" s="6" t="s">
        <v>2319</v>
      </c>
      <c r="AR11" s="6" t="s">
        <v>2319</v>
      </c>
      <c r="AS11" s="6" t="s">
        <v>2319</v>
      </c>
      <c r="AT11" s="6" t="s">
        <v>2319</v>
      </c>
    </row>
    <row r="12" spans="1:55" ht="17.25" customHeight="1" x14ac:dyDescent="0.25">
      <c r="A12" t="s">
        <v>35</v>
      </c>
      <c r="B12" t="s">
        <v>1663</v>
      </c>
      <c r="C12" t="s">
        <v>1305</v>
      </c>
      <c r="D12" s="28" t="str">
        <f t="shared" si="0"/>
        <v>Hammonton town, Atlantic County</v>
      </c>
      <c r="E12" t="s">
        <v>2216</v>
      </c>
      <c r="F12" t="s">
        <v>2202</v>
      </c>
      <c r="G12" s="32">
        <f>COUNTIFS('Raw Data from UFBs'!$A$3:$A$1389,'Summary By Town'!$A12,'Raw Data from UFBs'!$D$3:$D$1389,'Summary By Town'!$G$2)</f>
        <v>0</v>
      </c>
      <c r="H12" s="33">
        <f>SUMIFS('Raw Data from UFBs'!E$3:E$1389,'Raw Data from UFBs'!$A$3:$A$1389,'Summary By Town'!$A12,'Raw Data from UFBs'!$D$3:$D$1389,'Summary By Town'!$G$2)</f>
        <v>0</v>
      </c>
      <c r="I12" s="33">
        <f>SUMIFS('Raw Data from UFBs'!F$3:F$1389,'Raw Data from UFBs'!$A$3:$A$1389,'Summary By Town'!$A12,'Raw Data from UFBs'!$D$3:$D$1389,'Summary By Town'!$G$2)</f>
        <v>0</v>
      </c>
      <c r="J12" s="34">
        <f t="shared" si="1"/>
        <v>0</v>
      </c>
      <c r="K12" s="32">
        <f>COUNTIFS('Raw Data from UFBs'!$A$3:$A$1389,'Summary By Town'!$A12,'Raw Data from UFBs'!$D$3:$D$1389,'Summary By Town'!$K$2)</f>
        <v>2</v>
      </c>
      <c r="L12" s="33">
        <f>SUMIFS('Raw Data from UFBs'!E$3:E$1389,'Raw Data from UFBs'!$A$3:$A$1389,'Summary By Town'!$A12,'Raw Data from UFBs'!$D$3:$D$1389,'Summary By Town'!$K$2)</f>
        <v>0</v>
      </c>
      <c r="M12" s="33">
        <f>SUMIFS('Raw Data from UFBs'!F$3:F$1389,'Raw Data from UFBs'!$A$3:$A$1389,'Summary By Town'!$A12,'Raw Data from UFBs'!$D$3:$D$1389,'Summary By Town'!$K$2)</f>
        <v>11005300</v>
      </c>
      <c r="N12" s="34">
        <f t="shared" si="2"/>
        <v>298062.48918162391</v>
      </c>
      <c r="O12" s="32">
        <f>COUNTIFS('Raw Data from UFBs'!$A$3:$A$1389,'Summary By Town'!$A12,'Raw Data from UFBs'!$D$3:$D$1389,'Summary By Town'!$O$2)</f>
        <v>0</v>
      </c>
      <c r="P12" s="33">
        <f>SUMIFS('Raw Data from UFBs'!E$3:E$1389,'Raw Data from UFBs'!$A$3:$A$1389,'Summary By Town'!$A12,'Raw Data from UFBs'!$D$3:$D$1389,'Summary By Town'!$O$2)</f>
        <v>0</v>
      </c>
      <c r="Q12" s="33">
        <f>SUMIFS('Raw Data from UFBs'!F$3:F$1389,'Raw Data from UFBs'!$A$3:$A$1389,'Summary By Town'!$A12,'Raw Data from UFBs'!$D$3:$D$1389,'Summary By Town'!$O$2)</f>
        <v>0</v>
      </c>
      <c r="R12" s="34">
        <f t="shared" si="3"/>
        <v>0</v>
      </c>
      <c r="S12" s="32">
        <f t="shared" si="4"/>
        <v>2</v>
      </c>
      <c r="T12" s="33">
        <f t="shared" si="5"/>
        <v>0</v>
      </c>
      <c r="U12" s="33">
        <f t="shared" si="6"/>
        <v>11005300</v>
      </c>
      <c r="V12" s="34">
        <f t="shared" si="7"/>
        <v>298062.48918162391</v>
      </c>
      <c r="W12" s="73">
        <v>1522618900</v>
      </c>
      <c r="X12" s="74">
        <v>2.708354058332112</v>
      </c>
      <c r="Y12" s="75">
        <v>0.25765098700787459</v>
      </c>
      <c r="Z12" s="5">
        <f t="shared" si="8"/>
        <v>76796.094527669338</v>
      </c>
      <c r="AA12" s="10">
        <f t="shared" si="10"/>
        <v>7.2278756030153051E-3</v>
      </c>
      <c r="AB12" s="73">
        <v>14156208.030000001</v>
      </c>
      <c r="AC12" s="7">
        <f t="shared" si="9"/>
        <v>5.4249057632469204E-3</v>
      </c>
      <c r="AE12" s="6" t="s">
        <v>1315</v>
      </c>
      <c r="AF12" s="6" t="s">
        <v>1312</v>
      </c>
      <c r="AG12" s="6" t="s">
        <v>1311</v>
      </c>
      <c r="AH12" s="6" t="s">
        <v>1378</v>
      </c>
      <c r="AI12" s="6" t="s">
        <v>302</v>
      </c>
      <c r="AJ12" s="6" t="s">
        <v>1395</v>
      </c>
      <c r="AK12" s="6" t="s">
        <v>1374</v>
      </c>
      <c r="AL12" s="6" t="s">
        <v>2319</v>
      </c>
      <c r="AM12" s="6" t="s">
        <v>2319</v>
      </c>
      <c r="AN12" s="6" t="s">
        <v>2319</v>
      </c>
      <c r="AO12" s="6" t="s">
        <v>2319</v>
      </c>
      <c r="AP12" s="6" t="s">
        <v>2319</v>
      </c>
      <c r="AQ12" s="6" t="s">
        <v>2319</v>
      </c>
      <c r="AR12" s="6" t="s">
        <v>2319</v>
      </c>
      <c r="AS12" s="6" t="s">
        <v>2319</v>
      </c>
      <c r="AT12" s="6" t="s">
        <v>2319</v>
      </c>
    </row>
    <row r="13" spans="1:55" ht="17.25" customHeight="1" x14ac:dyDescent="0.25">
      <c r="A13" t="s">
        <v>1313</v>
      </c>
      <c r="B13" t="s">
        <v>1664</v>
      </c>
      <c r="C13" t="s">
        <v>1305</v>
      </c>
      <c r="D13" s="28" t="str">
        <f t="shared" si="0"/>
        <v>Linwood city, Atlantic County</v>
      </c>
      <c r="E13" t="s">
        <v>2216</v>
      </c>
      <c r="F13" t="s">
        <v>2201</v>
      </c>
      <c r="G13" s="32">
        <f>COUNTIFS('Raw Data from UFBs'!$A$3:$A$1389,'Summary By Town'!$A13,'Raw Data from UFBs'!$D$3:$D$1389,'Summary By Town'!$G$2)</f>
        <v>0</v>
      </c>
      <c r="H13" s="33">
        <f>SUMIFS('Raw Data from UFBs'!E$3:E$1389,'Raw Data from UFBs'!$A$3:$A$1389,'Summary By Town'!$A13,'Raw Data from UFBs'!$D$3:$D$1389,'Summary By Town'!$G$2)</f>
        <v>0</v>
      </c>
      <c r="I13" s="33">
        <f>SUMIFS('Raw Data from UFBs'!F$3:F$1389,'Raw Data from UFBs'!$A$3:$A$1389,'Summary By Town'!$A13,'Raw Data from UFBs'!$D$3:$D$1389,'Summary By Town'!$G$2)</f>
        <v>0</v>
      </c>
      <c r="J13" s="34">
        <f t="shared" si="1"/>
        <v>0</v>
      </c>
      <c r="K13" s="32">
        <f>COUNTIFS('Raw Data from UFBs'!$A$3:$A$1389,'Summary By Town'!$A13,'Raw Data from UFBs'!$D$3:$D$1389,'Summary By Town'!$K$2)</f>
        <v>0</v>
      </c>
      <c r="L13" s="33">
        <f>SUMIFS('Raw Data from UFBs'!E$3:E$1389,'Raw Data from UFBs'!$A$3:$A$1389,'Summary By Town'!$A13,'Raw Data from UFBs'!$D$3:$D$1389,'Summary By Town'!$K$2)</f>
        <v>0</v>
      </c>
      <c r="M13" s="33">
        <f>SUMIFS('Raw Data from UFBs'!F$3:F$1389,'Raw Data from UFBs'!$A$3:$A$1389,'Summary By Town'!$A13,'Raw Data from UFBs'!$D$3:$D$1389,'Summary By Town'!$K$2)</f>
        <v>0</v>
      </c>
      <c r="N13" s="34">
        <f t="shared" si="2"/>
        <v>0</v>
      </c>
      <c r="O13" s="32">
        <f>COUNTIFS('Raw Data from UFBs'!$A$3:$A$1389,'Summary By Town'!$A13,'Raw Data from UFBs'!$D$3:$D$1389,'Summary By Town'!$O$2)</f>
        <v>0</v>
      </c>
      <c r="P13" s="33">
        <f>SUMIFS('Raw Data from UFBs'!E$3:E$1389,'Raw Data from UFBs'!$A$3:$A$1389,'Summary By Town'!$A13,'Raw Data from UFBs'!$D$3:$D$1389,'Summary By Town'!$O$2)</f>
        <v>0</v>
      </c>
      <c r="Q13" s="33">
        <f>SUMIFS('Raw Data from UFBs'!F$3:F$1389,'Raw Data from UFBs'!$A$3:$A$1389,'Summary By Town'!$A13,'Raw Data from UFBs'!$D$3:$D$1389,'Summary By Town'!$O$2)</f>
        <v>0</v>
      </c>
      <c r="R13" s="34">
        <f t="shared" si="3"/>
        <v>0</v>
      </c>
      <c r="S13" s="32">
        <f t="shared" si="4"/>
        <v>0</v>
      </c>
      <c r="T13" s="33">
        <f t="shared" si="5"/>
        <v>0</v>
      </c>
      <c r="U13" s="33">
        <f t="shared" si="6"/>
        <v>0</v>
      </c>
      <c r="V13" s="34">
        <f t="shared" si="7"/>
        <v>0</v>
      </c>
      <c r="W13" s="73">
        <v>1022288500</v>
      </c>
      <c r="X13" s="74">
        <v>3.4794168540370105</v>
      </c>
      <c r="Y13" s="75">
        <v>0.27670311467226405</v>
      </c>
      <c r="Z13" s="5">
        <f t="shared" si="8"/>
        <v>0</v>
      </c>
      <c r="AA13" s="10">
        <f t="shared" si="10"/>
        <v>0</v>
      </c>
      <c r="AB13" s="73">
        <v>12152116.810000001</v>
      </c>
      <c r="AC13" s="7">
        <f t="shared" si="9"/>
        <v>0</v>
      </c>
      <c r="AE13" s="6" t="s">
        <v>31</v>
      </c>
      <c r="AF13" s="6" t="s">
        <v>47</v>
      </c>
      <c r="AG13" s="6" t="s">
        <v>1316</v>
      </c>
      <c r="AH13" s="6" t="s">
        <v>2319</v>
      </c>
      <c r="AI13" s="6" t="s">
        <v>2319</v>
      </c>
      <c r="AJ13" s="6" t="s">
        <v>2319</v>
      </c>
      <c r="AK13" s="6" t="s">
        <v>2319</v>
      </c>
      <c r="AL13" s="6" t="s">
        <v>2319</v>
      </c>
      <c r="AM13" s="6" t="s">
        <v>2319</v>
      </c>
      <c r="AN13" s="6" t="s">
        <v>2319</v>
      </c>
      <c r="AO13" s="6" t="s">
        <v>2319</v>
      </c>
      <c r="AP13" s="6" t="s">
        <v>2319</v>
      </c>
      <c r="AQ13" s="6" t="s">
        <v>2319</v>
      </c>
      <c r="AR13" s="6" t="s">
        <v>2319</v>
      </c>
      <c r="AS13" s="6" t="s">
        <v>2319</v>
      </c>
      <c r="AT13" s="6" t="s">
        <v>2319</v>
      </c>
    </row>
    <row r="14" spans="1:55" ht="17.25" customHeight="1" x14ac:dyDescent="0.25">
      <c r="A14" t="s">
        <v>1314</v>
      </c>
      <c r="B14" t="s">
        <v>1665</v>
      </c>
      <c r="C14" t="s">
        <v>1305</v>
      </c>
      <c r="D14" s="28" t="str">
        <f t="shared" si="0"/>
        <v>Longport borough, Atlantic County</v>
      </c>
      <c r="E14" t="s">
        <v>2216</v>
      </c>
      <c r="F14" t="s">
        <v>2201</v>
      </c>
      <c r="G14" s="32">
        <f>COUNTIFS('Raw Data from UFBs'!$A$3:$A$1389,'Summary By Town'!$A14,'Raw Data from UFBs'!$D$3:$D$1389,'Summary By Town'!$G$2)</f>
        <v>0</v>
      </c>
      <c r="H14" s="33">
        <f>SUMIFS('Raw Data from UFBs'!E$3:E$1389,'Raw Data from UFBs'!$A$3:$A$1389,'Summary By Town'!$A14,'Raw Data from UFBs'!$D$3:$D$1389,'Summary By Town'!$G$2)</f>
        <v>0</v>
      </c>
      <c r="I14" s="33">
        <f>SUMIFS('Raw Data from UFBs'!F$3:F$1389,'Raw Data from UFBs'!$A$3:$A$1389,'Summary By Town'!$A14,'Raw Data from UFBs'!$D$3:$D$1389,'Summary By Town'!$G$2)</f>
        <v>0</v>
      </c>
      <c r="J14" s="34">
        <f t="shared" si="1"/>
        <v>0</v>
      </c>
      <c r="K14" s="32">
        <f>COUNTIFS('Raw Data from UFBs'!$A$3:$A$1389,'Summary By Town'!$A14,'Raw Data from UFBs'!$D$3:$D$1389,'Summary By Town'!$K$2)</f>
        <v>0</v>
      </c>
      <c r="L14" s="33">
        <f>SUMIFS('Raw Data from UFBs'!E$3:E$1389,'Raw Data from UFBs'!$A$3:$A$1389,'Summary By Town'!$A14,'Raw Data from UFBs'!$D$3:$D$1389,'Summary By Town'!$K$2)</f>
        <v>0</v>
      </c>
      <c r="M14" s="33">
        <f>SUMIFS('Raw Data from UFBs'!F$3:F$1389,'Raw Data from UFBs'!$A$3:$A$1389,'Summary By Town'!$A14,'Raw Data from UFBs'!$D$3:$D$1389,'Summary By Town'!$K$2)</f>
        <v>0</v>
      </c>
      <c r="N14" s="34">
        <f t="shared" si="2"/>
        <v>0</v>
      </c>
      <c r="O14" s="32">
        <f>COUNTIFS('Raw Data from UFBs'!$A$3:$A$1389,'Summary By Town'!$A14,'Raw Data from UFBs'!$D$3:$D$1389,'Summary By Town'!$O$2)</f>
        <v>0</v>
      </c>
      <c r="P14" s="33">
        <f>SUMIFS('Raw Data from UFBs'!E$3:E$1389,'Raw Data from UFBs'!$A$3:$A$1389,'Summary By Town'!$A14,'Raw Data from UFBs'!$D$3:$D$1389,'Summary By Town'!$O$2)</f>
        <v>0</v>
      </c>
      <c r="Q14" s="33">
        <f>SUMIFS('Raw Data from UFBs'!F$3:F$1389,'Raw Data from UFBs'!$A$3:$A$1389,'Summary By Town'!$A14,'Raw Data from UFBs'!$D$3:$D$1389,'Summary By Town'!$O$2)</f>
        <v>0</v>
      </c>
      <c r="R14" s="34">
        <f t="shared" si="3"/>
        <v>0</v>
      </c>
      <c r="S14" s="32">
        <f t="shared" si="4"/>
        <v>0</v>
      </c>
      <c r="T14" s="33">
        <f t="shared" si="5"/>
        <v>0</v>
      </c>
      <c r="U14" s="33">
        <f t="shared" si="6"/>
        <v>0</v>
      </c>
      <c r="V14" s="34">
        <f t="shared" si="7"/>
        <v>0</v>
      </c>
      <c r="W14" s="73">
        <v>1912386900</v>
      </c>
      <c r="X14" s="74">
        <v>0.98391924940358588</v>
      </c>
      <c r="Y14" s="75">
        <v>0.36825162647299781</v>
      </c>
      <c r="Z14" s="5">
        <f t="shared" si="8"/>
        <v>0</v>
      </c>
      <c r="AA14" s="10">
        <f t="shared" si="10"/>
        <v>0</v>
      </c>
      <c r="AB14" s="73">
        <v>8001131.6400000006</v>
      </c>
      <c r="AC14" s="7">
        <f t="shared" si="9"/>
        <v>0</v>
      </c>
      <c r="AE14" s="6" t="s">
        <v>31</v>
      </c>
      <c r="AF14" s="6" t="s">
        <v>1403</v>
      </c>
      <c r="AG14" s="6" t="s">
        <v>36</v>
      </c>
      <c r="AH14" s="6" t="s">
        <v>2319</v>
      </c>
      <c r="AI14" s="6" t="s">
        <v>2319</v>
      </c>
      <c r="AJ14" s="6" t="s">
        <v>2319</v>
      </c>
      <c r="AK14" s="6" t="s">
        <v>2319</v>
      </c>
      <c r="AL14" s="6" t="s">
        <v>2319</v>
      </c>
      <c r="AM14" s="6" t="s">
        <v>2319</v>
      </c>
      <c r="AN14" s="6" t="s">
        <v>2319</v>
      </c>
      <c r="AO14" s="6" t="s">
        <v>2319</v>
      </c>
      <c r="AP14" s="6" t="s">
        <v>2319</v>
      </c>
      <c r="AQ14" s="6" t="s">
        <v>2319</v>
      </c>
      <c r="AR14" s="6" t="s">
        <v>2319</v>
      </c>
      <c r="AS14" s="6" t="s">
        <v>2319</v>
      </c>
      <c r="AT14" s="6" t="s">
        <v>2319</v>
      </c>
    </row>
    <row r="15" spans="1:55" ht="17.25" customHeight="1" x14ac:dyDescent="0.25">
      <c r="A15" t="s">
        <v>36</v>
      </c>
      <c r="B15" t="s">
        <v>1666</v>
      </c>
      <c r="C15" t="s">
        <v>1305</v>
      </c>
      <c r="D15" s="28" t="str">
        <f t="shared" si="0"/>
        <v>Margate City city, Atlantic County</v>
      </c>
      <c r="E15" t="s">
        <v>2216</v>
      </c>
      <c r="F15" t="s">
        <v>2201</v>
      </c>
      <c r="G15" s="32">
        <f>COUNTIFS('Raw Data from UFBs'!$A$3:$A$1389,'Summary By Town'!$A15,'Raw Data from UFBs'!$D$3:$D$1389,'Summary By Town'!$G$2)</f>
        <v>1</v>
      </c>
      <c r="H15" s="33">
        <f>SUMIFS('Raw Data from UFBs'!E$3:E$1389,'Raw Data from UFBs'!$A$3:$A$1389,'Summary By Town'!$A15,'Raw Data from UFBs'!$D$3:$D$1389,'Summary By Town'!$G$2)</f>
        <v>39600</v>
      </c>
      <c r="I15" s="33">
        <f>SUMIFS('Raw Data from UFBs'!F$3:F$1389,'Raw Data from UFBs'!$A$3:$A$1389,'Summary By Town'!$A15,'Raw Data from UFBs'!$D$3:$D$1389,'Summary By Town'!$G$2)</f>
        <v>5993300</v>
      </c>
      <c r="J15" s="34">
        <f t="shared" si="1"/>
        <v>92389.752556756343</v>
      </c>
      <c r="K15" s="32">
        <f>COUNTIFS('Raw Data from UFBs'!$A$3:$A$1389,'Summary By Town'!$A15,'Raw Data from UFBs'!$D$3:$D$1389,'Summary By Town'!$K$2)</f>
        <v>0</v>
      </c>
      <c r="L15" s="33">
        <f>SUMIFS('Raw Data from UFBs'!E$3:E$1389,'Raw Data from UFBs'!$A$3:$A$1389,'Summary By Town'!$A15,'Raw Data from UFBs'!$D$3:$D$1389,'Summary By Town'!$K$2)</f>
        <v>0</v>
      </c>
      <c r="M15" s="33">
        <f>SUMIFS('Raw Data from UFBs'!F$3:F$1389,'Raw Data from UFBs'!$A$3:$A$1389,'Summary By Town'!$A15,'Raw Data from UFBs'!$D$3:$D$1389,'Summary By Town'!$K$2)</f>
        <v>0</v>
      </c>
      <c r="N15" s="34">
        <f t="shared" si="2"/>
        <v>0</v>
      </c>
      <c r="O15" s="32">
        <f>COUNTIFS('Raw Data from UFBs'!$A$3:$A$1389,'Summary By Town'!$A15,'Raw Data from UFBs'!$D$3:$D$1389,'Summary By Town'!$O$2)</f>
        <v>0</v>
      </c>
      <c r="P15" s="33">
        <f>SUMIFS('Raw Data from UFBs'!E$3:E$1389,'Raw Data from UFBs'!$A$3:$A$1389,'Summary By Town'!$A15,'Raw Data from UFBs'!$D$3:$D$1389,'Summary By Town'!$O$2)</f>
        <v>0</v>
      </c>
      <c r="Q15" s="33">
        <f>SUMIFS('Raw Data from UFBs'!F$3:F$1389,'Raw Data from UFBs'!$A$3:$A$1389,'Summary By Town'!$A15,'Raw Data from UFBs'!$D$3:$D$1389,'Summary By Town'!$O$2)</f>
        <v>0</v>
      </c>
      <c r="R15" s="34">
        <f t="shared" si="3"/>
        <v>0</v>
      </c>
      <c r="S15" s="32">
        <f t="shared" si="4"/>
        <v>1</v>
      </c>
      <c r="T15" s="33">
        <f t="shared" si="5"/>
        <v>39600</v>
      </c>
      <c r="U15" s="33">
        <f t="shared" si="6"/>
        <v>5993300</v>
      </c>
      <c r="V15" s="34">
        <f t="shared" si="7"/>
        <v>92389.752556756343</v>
      </c>
      <c r="W15" s="73">
        <v>3878016200</v>
      </c>
      <c r="X15" s="74">
        <v>1.5415506074576</v>
      </c>
      <c r="Y15" s="75">
        <v>0.42482340142438535</v>
      </c>
      <c r="Z15" s="5">
        <f t="shared" si="8"/>
        <v>22426.322241512873</v>
      </c>
      <c r="AA15" s="10">
        <f t="shared" si="10"/>
        <v>1.5454551221317746E-3</v>
      </c>
      <c r="AB15" s="73">
        <v>29959842.920000002</v>
      </c>
      <c r="AC15" s="7">
        <f t="shared" si="9"/>
        <v>7.485460555115912E-4</v>
      </c>
      <c r="AE15" s="6" t="s">
        <v>31</v>
      </c>
      <c r="AF15" s="6" t="s">
        <v>1314</v>
      </c>
      <c r="AG15" s="6" t="s">
        <v>1318</v>
      </c>
      <c r="AH15" s="6" t="s">
        <v>2319</v>
      </c>
      <c r="AI15" s="6" t="s">
        <v>2319</v>
      </c>
      <c r="AJ15" s="6" t="s">
        <v>2319</v>
      </c>
      <c r="AK15" s="6" t="s">
        <v>2319</v>
      </c>
      <c r="AL15" s="6" t="s">
        <v>2319</v>
      </c>
      <c r="AM15" s="6" t="s">
        <v>2319</v>
      </c>
      <c r="AN15" s="6" t="s">
        <v>2319</v>
      </c>
      <c r="AO15" s="6" t="s">
        <v>2319</v>
      </c>
      <c r="AP15" s="6" t="s">
        <v>2319</v>
      </c>
      <c r="AQ15" s="6" t="s">
        <v>2319</v>
      </c>
      <c r="AR15" s="6" t="s">
        <v>2319</v>
      </c>
      <c r="AS15" s="6" t="s">
        <v>2319</v>
      </c>
      <c r="AT15" s="6" t="s">
        <v>2319</v>
      </c>
    </row>
    <row r="16" spans="1:55" ht="17.25" customHeight="1" x14ac:dyDescent="0.25">
      <c r="A16" t="s">
        <v>1316</v>
      </c>
      <c r="B16" t="s">
        <v>1667</v>
      </c>
      <c r="C16" t="s">
        <v>1305</v>
      </c>
      <c r="D16" s="28" t="str">
        <f t="shared" si="0"/>
        <v>Northfield city, Atlantic County</v>
      </c>
      <c r="E16" t="s">
        <v>2216</v>
      </c>
      <c r="F16" t="s">
        <v>2201</v>
      </c>
      <c r="G16" s="32">
        <f>COUNTIFS('Raw Data from UFBs'!$A$3:$A$1389,'Summary By Town'!$A16,'Raw Data from UFBs'!$D$3:$D$1389,'Summary By Town'!$G$2)</f>
        <v>0</v>
      </c>
      <c r="H16" s="33">
        <f>SUMIFS('Raw Data from UFBs'!E$3:E$1389,'Raw Data from UFBs'!$A$3:$A$1389,'Summary By Town'!$A16,'Raw Data from UFBs'!$D$3:$D$1389,'Summary By Town'!$G$2)</f>
        <v>0</v>
      </c>
      <c r="I16" s="33">
        <f>SUMIFS('Raw Data from UFBs'!F$3:F$1389,'Raw Data from UFBs'!$A$3:$A$1389,'Summary By Town'!$A16,'Raw Data from UFBs'!$D$3:$D$1389,'Summary By Town'!$G$2)</f>
        <v>0</v>
      </c>
      <c r="J16" s="34">
        <f t="shared" si="1"/>
        <v>0</v>
      </c>
      <c r="K16" s="32">
        <f>COUNTIFS('Raw Data from UFBs'!$A$3:$A$1389,'Summary By Town'!$A16,'Raw Data from UFBs'!$D$3:$D$1389,'Summary By Town'!$K$2)</f>
        <v>0</v>
      </c>
      <c r="L16" s="33">
        <f>SUMIFS('Raw Data from UFBs'!E$3:E$1389,'Raw Data from UFBs'!$A$3:$A$1389,'Summary By Town'!$A16,'Raw Data from UFBs'!$D$3:$D$1389,'Summary By Town'!$K$2)</f>
        <v>0</v>
      </c>
      <c r="M16" s="33">
        <f>SUMIFS('Raw Data from UFBs'!F$3:F$1389,'Raw Data from UFBs'!$A$3:$A$1389,'Summary By Town'!$A16,'Raw Data from UFBs'!$D$3:$D$1389,'Summary By Town'!$K$2)</f>
        <v>0</v>
      </c>
      <c r="N16" s="34">
        <f t="shared" si="2"/>
        <v>0</v>
      </c>
      <c r="O16" s="32">
        <f>COUNTIFS('Raw Data from UFBs'!$A$3:$A$1389,'Summary By Town'!$A16,'Raw Data from UFBs'!$D$3:$D$1389,'Summary By Town'!$O$2)</f>
        <v>0</v>
      </c>
      <c r="P16" s="33">
        <f>SUMIFS('Raw Data from UFBs'!E$3:E$1389,'Raw Data from UFBs'!$A$3:$A$1389,'Summary By Town'!$A16,'Raw Data from UFBs'!$D$3:$D$1389,'Summary By Town'!$O$2)</f>
        <v>0</v>
      </c>
      <c r="Q16" s="33">
        <f>SUMIFS('Raw Data from UFBs'!F$3:F$1389,'Raw Data from UFBs'!$A$3:$A$1389,'Summary By Town'!$A16,'Raw Data from UFBs'!$D$3:$D$1389,'Summary By Town'!$O$2)</f>
        <v>0</v>
      </c>
      <c r="R16" s="34">
        <f t="shared" si="3"/>
        <v>0</v>
      </c>
      <c r="S16" s="32">
        <f t="shared" si="4"/>
        <v>0</v>
      </c>
      <c r="T16" s="33">
        <f t="shared" si="5"/>
        <v>0</v>
      </c>
      <c r="U16" s="33">
        <f t="shared" si="6"/>
        <v>0</v>
      </c>
      <c r="V16" s="34">
        <f t="shared" si="7"/>
        <v>0</v>
      </c>
      <c r="W16" s="73">
        <v>996348330</v>
      </c>
      <c r="X16" s="74">
        <v>3.4086765193968258</v>
      </c>
      <c r="Y16" s="75">
        <v>0.29414519136044537</v>
      </c>
      <c r="Z16" s="5">
        <f t="shared" si="8"/>
        <v>0</v>
      </c>
      <c r="AA16" s="10">
        <f t="shared" si="10"/>
        <v>0</v>
      </c>
      <c r="AB16" s="73">
        <v>12750276.07</v>
      </c>
      <c r="AC16" s="7">
        <f t="shared" si="9"/>
        <v>0</v>
      </c>
      <c r="AE16" s="6" t="s">
        <v>38</v>
      </c>
      <c r="AF16" s="6" t="s">
        <v>31</v>
      </c>
      <c r="AG16" s="6" t="s">
        <v>1313</v>
      </c>
      <c r="AH16" s="6" t="s">
        <v>2319</v>
      </c>
      <c r="AI16" s="6" t="s">
        <v>2319</v>
      </c>
      <c r="AJ16" s="6" t="s">
        <v>2319</v>
      </c>
      <c r="AK16" s="6" t="s">
        <v>2319</v>
      </c>
      <c r="AL16" s="6" t="s">
        <v>2319</v>
      </c>
      <c r="AM16" s="6" t="s">
        <v>2319</v>
      </c>
      <c r="AN16" s="6" t="s">
        <v>2319</v>
      </c>
      <c r="AO16" s="6" t="s">
        <v>2319</v>
      </c>
      <c r="AP16" s="6" t="s">
        <v>2319</v>
      </c>
      <c r="AQ16" s="6" t="s">
        <v>2319</v>
      </c>
      <c r="AR16" s="6" t="s">
        <v>2319</v>
      </c>
      <c r="AS16" s="6" t="s">
        <v>2319</v>
      </c>
      <c r="AT16" s="6" t="s">
        <v>2319</v>
      </c>
    </row>
    <row r="17" spans="1:46" ht="17.25" customHeight="1" x14ac:dyDescent="0.25">
      <c r="A17" t="s">
        <v>38</v>
      </c>
      <c r="B17" t="s">
        <v>1668</v>
      </c>
      <c r="C17" t="s">
        <v>1305</v>
      </c>
      <c r="D17" s="28" t="str">
        <f t="shared" si="0"/>
        <v>Pleasantville city, Atlantic County</v>
      </c>
      <c r="E17" t="s">
        <v>2216</v>
      </c>
      <c r="F17" t="s">
        <v>2201</v>
      </c>
      <c r="G17" s="32">
        <f>COUNTIFS('Raw Data from UFBs'!$A$3:$A$1389,'Summary By Town'!$A17,'Raw Data from UFBs'!$D$3:$D$1389,'Summary By Town'!$G$2)</f>
        <v>8</v>
      </c>
      <c r="H17" s="33">
        <f>SUMIFS('Raw Data from UFBs'!E$3:E$1389,'Raw Data from UFBs'!$A$3:$A$1389,'Summary By Town'!$A17,'Raw Data from UFBs'!$D$3:$D$1389,'Summary By Town'!$G$2)</f>
        <v>275974.79949999996</v>
      </c>
      <c r="I17" s="33">
        <f>SUMIFS('Raw Data from UFBs'!F$3:F$1389,'Raw Data from UFBs'!$A$3:$A$1389,'Summary By Town'!$A17,'Raw Data from UFBs'!$D$3:$D$1389,'Summary By Town'!$G$2)</f>
        <v>22447989</v>
      </c>
      <c r="J17" s="34">
        <f t="shared" si="1"/>
        <v>1082842.7273942183</v>
      </c>
      <c r="K17" s="32">
        <f>COUNTIFS('Raw Data from UFBs'!$A$3:$A$1389,'Summary By Town'!$A17,'Raw Data from UFBs'!$D$3:$D$1389,'Summary By Town'!$K$2)</f>
        <v>0</v>
      </c>
      <c r="L17" s="33">
        <f>SUMIFS('Raw Data from UFBs'!E$3:E$1389,'Raw Data from UFBs'!$A$3:$A$1389,'Summary By Town'!$A17,'Raw Data from UFBs'!$D$3:$D$1389,'Summary By Town'!$K$2)</f>
        <v>0</v>
      </c>
      <c r="M17" s="33">
        <f>SUMIFS('Raw Data from UFBs'!F$3:F$1389,'Raw Data from UFBs'!$A$3:$A$1389,'Summary By Town'!$A17,'Raw Data from UFBs'!$D$3:$D$1389,'Summary By Town'!$K$2)</f>
        <v>0</v>
      </c>
      <c r="N17" s="34">
        <f t="shared" si="2"/>
        <v>0</v>
      </c>
      <c r="O17" s="32">
        <f>COUNTIFS('Raw Data from UFBs'!$A$3:$A$1389,'Summary By Town'!$A17,'Raw Data from UFBs'!$D$3:$D$1389,'Summary By Town'!$O$2)</f>
        <v>0</v>
      </c>
      <c r="P17" s="33">
        <f>SUMIFS('Raw Data from UFBs'!E$3:E$1389,'Raw Data from UFBs'!$A$3:$A$1389,'Summary By Town'!$A17,'Raw Data from UFBs'!$D$3:$D$1389,'Summary By Town'!$O$2)</f>
        <v>0</v>
      </c>
      <c r="Q17" s="33">
        <f>SUMIFS('Raw Data from UFBs'!F$3:F$1389,'Raw Data from UFBs'!$A$3:$A$1389,'Summary By Town'!$A17,'Raw Data from UFBs'!$D$3:$D$1389,'Summary By Town'!$O$2)</f>
        <v>0</v>
      </c>
      <c r="R17" s="34">
        <f t="shared" si="3"/>
        <v>0</v>
      </c>
      <c r="S17" s="32">
        <f t="shared" si="4"/>
        <v>8</v>
      </c>
      <c r="T17" s="33">
        <f t="shared" si="5"/>
        <v>275974.79949999996</v>
      </c>
      <c r="U17" s="33">
        <f t="shared" si="6"/>
        <v>22447989</v>
      </c>
      <c r="V17" s="34">
        <f t="shared" si="7"/>
        <v>1082842.7273942183</v>
      </c>
      <c r="W17" s="73">
        <v>976323600</v>
      </c>
      <c r="X17" s="74">
        <v>4.8237850053927689</v>
      </c>
      <c r="Y17" s="75">
        <v>0.62841805203737655</v>
      </c>
      <c r="Z17" s="5">
        <f t="shared" si="8"/>
        <v>507050.37149871909</v>
      </c>
      <c r="AA17" s="10">
        <f t="shared" si="10"/>
        <v>2.2992365441130379E-2</v>
      </c>
      <c r="AB17" s="73">
        <v>30486660</v>
      </c>
      <c r="AC17" s="7">
        <f t="shared" si="9"/>
        <v>1.6631876745393528E-2</v>
      </c>
      <c r="AE17" s="6" t="s">
        <v>1304</v>
      </c>
      <c r="AF17" s="6" t="s">
        <v>31</v>
      </c>
      <c r="AG17" s="6" t="s">
        <v>1318</v>
      </c>
      <c r="AH17" s="6" t="s">
        <v>1316</v>
      </c>
      <c r="AI17" s="6" t="s">
        <v>5</v>
      </c>
      <c r="AJ17" s="6" t="s">
        <v>2319</v>
      </c>
      <c r="AK17" s="6" t="s">
        <v>2319</v>
      </c>
      <c r="AL17" s="6" t="s">
        <v>2319</v>
      </c>
      <c r="AM17" s="6" t="s">
        <v>2319</v>
      </c>
      <c r="AN17" s="6" t="s">
        <v>2319</v>
      </c>
      <c r="AO17" s="6" t="s">
        <v>2319</v>
      </c>
      <c r="AP17" s="6" t="s">
        <v>2319</v>
      </c>
      <c r="AQ17" s="6" t="s">
        <v>2319</v>
      </c>
      <c r="AR17" s="6" t="s">
        <v>2319</v>
      </c>
      <c r="AS17" s="6" t="s">
        <v>2319</v>
      </c>
      <c r="AT17" s="6" t="s">
        <v>2319</v>
      </c>
    </row>
    <row r="18" spans="1:46" ht="17.25" customHeight="1" x14ac:dyDescent="0.25">
      <c r="A18" t="s">
        <v>1317</v>
      </c>
      <c r="B18" t="s">
        <v>1669</v>
      </c>
      <c r="C18" t="s">
        <v>1305</v>
      </c>
      <c r="D18" s="28" t="str">
        <f t="shared" si="0"/>
        <v>Port Republic city, Atlantic County</v>
      </c>
      <c r="E18" t="s">
        <v>2216</v>
      </c>
      <c r="F18" t="s">
        <v>2204</v>
      </c>
      <c r="G18" s="32">
        <f>COUNTIFS('Raw Data from UFBs'!$A$3:$A$1389,'Summary By Town'!$A18,'Raw Data from UFBs'!$D$3:$D$1389,'Summary By Town'!$G$2)</f>
        <v>0</v>
      </c>
      <c r="H18" s="33">
        <f>SUMIFS('Raw Data from UFBs'!E$3:E$1389,'Raw Data from UFBs'!$A$3:$A$1389,'Summary By Town'!$A18,'Raw Data from UFBs'!$D$3:$D$1389,'Summary By Town'!$G$2)</f>
        <v>0</v>
      </c>
      <c r="I18" s="33">
        <f>SUMIFS('Raw Data from UFBs'!F$3:F$1389,'Raw Data from UFBs'!$A$3:$A$1389,'Summary By Town'!$A18,'Raw Data from UFBs'!$D$3:$D$1389,'Summary By Town'!$G$2)</f>
        <v>0</v>
      </c>
      <c r="J18" s="34">
        <f t="shared" si="1"/>
        <v>0</v>
      </c>
      <c r="K18" s="32">
        <f>COUNTIFS('Raw Data from UFBs'!$A$3:$A$1389,'Summary By Town'!$A18,'Raw Data from UFBs'!$D$3:$D$1389,'Summary By Town'!$K$2)</f>
        <v>0</v>
      </c>
      <c r="L18" s="33">
        <f>SUMIFS('Raw Data from UFBs'!E$3:E$1389,'Raw Data from UFBs'!$A$3:$A$1389,'Summary By Town'!$A18,'Raw Data from UFBs'!$D$3:$D$1389,'Summary By Town'!$K$2)</f>
        <v>0</v>
      </c>
      <c r="M18" s="33">
        <f>SUMIFS('Raw Data from UFBs'!F$3:F$1389,'Raw Data from UFBs'!$A$3:$A$1389,'Summary By Town'!$A18,'Raw Data from UFBs'!$D$3:$D$1389,'Summary By Town'!$K$2)</f>
        <v>0</v>
      </c>
      <c r="N18" s="34">
        <f t="shared" si="2"/>
        <v>0</v>
      </c>
      <c r="O18" s="32">
        <f>COUNTIFS('Raw Data from UFBs'!$A$3:$A$1389,'Summary By Town'!$A18,'Raw Data from UFBs'!$D$3:$D$1389,'Summary By Town'!$O$2)</f>
        <v>0</v>
      </c>
      <c r="P18" s="33">
        <f>SUMIFS('Raw Data from UFBs'!E$3:E$1389,'Raw Data from UFBs'!$A$3:$A$1389,'Summary By Town'!$A18,'Raw Data from UFBs'!$D$3:$D$1389,'Summary By Town'!$O$2)</f>
        <v>0</v>
      </c>
      <c r="Q18" s="33">
        <f>SUMIFS('Raw Data from UFBs'!F$3:F$1389,'Raw Data from UFBs'!$A$3:$A$1389,'Summary By Town'!$A18,'Raw Data from UFBs'!$D$3:$D$1389,'Summary By Town'!$O$2)</f>
        <v>0</v>
      </c>
      <c r="R18" s="34">
        <f t="shared" si="3"/>
        <v>0</v>
      </c>
      <c r="S18" s="32">
        <f t="shared" si="4"/>
        <v>0</v>
      </c>
      <c r="T18" s="33">
        <f t="shared" si="5"/>
        <v>0</v>
      </c>
      <c r="U18" s="33">
        <f t="shared" si="6"/>
        <v>0</v>
      </c>
      <c r="V18" s="34">
        <f t="shared" si="7"/>
        <v>0</v>
      </c>
      <c r="W18" s="73">
        <v>127253400</v>
      </c>
      <c r="X18" s="74">
        <v>2.6809703658297965</v>
      </c>
      <c r="Y18" s="75">
        <v>0.19742560042331755</v>
      </c>
      <c r="Z18" s="5">
        <f t="shared" si="8"/>
        <v>0</v>
      </c>
      <c r="AA18" s="10">
        <f t="shared" si="10"/>
        <v>0</v>
      </c>
      <c r="AB18" s="73">
        <v>1209394</v>
      </c>
      <c r="AC18" s="7">
        <f t="shared" si="9"/>
        <v>0</v>
      </c>
      <c r="AE18" s="6" t="s">
        <v>33</v>
      </c>
      <c r="AF18" s="6" t="s">
        <v>1360</v>
      </c>
      <c r="AG18" s="6" t="s">
        <v>1378</v>
      </c>
      <c r="AH18" s="6" t="s">
        <v>2319</v>
      </c>
      <c r="AI18" s="6" t="s">
        <v>2319</v>
      </c>
      <c r="AJ18" s="6" t="s">
        <v>2319</v>
      </c>
      <c r="AK18" s="6" t="s">
        <v>2319</v>
      </c>
      <c r="AL18" s="6" t="s">
        <v>2319</v>
      </c>
      <c r="AM18" s="6" t="s">
        <v>2319</v>
      </c>
      <c r="AN18" s="6" t="s">
        <v>2319</v>
      </c>
      <c r="AO18" s="6" t="s">
        <v>2319</v>
      </c>
      <c r="AP18" s="6" t="s">
        <v>2319</v>
      </c>
      <c r="AQ18" s="6" t="s">
        <v>2319</v>
      </c>
      <c r="AR18" s="6" t="s">
        <v>2319</v>
      </c>
      <c r="AS18" s="6" t="s">
        <v>2319</v>
      </c>
      <c r="AT18" s="6" t="s">
        <v>2319</v>
      </c>
    </row>
    <row r="19" spans="1:46" ht="17.25" customHeight="1" x14ac:dyDescent="0.25">
      <c r="A19" t="s">
        <v>47</v>
      </c>
      <c r="B19" t="s">
        <v>1670</v>
      </c>
      <c r="C19" t="s">
        <v>1305</v>
      </c>
      <c r="D19" s="28" t="str">
        <f t="shared" si="0"/>
        <v>Somers Point city, Atlantic County</v>
      </c>
      <c r="E19" t="s">
        <v>2216</v>
      </c>
      <c r="F19" t="s">
        <v>2201</v>
      </c>
      <c r="G19" s="32">
        <f>COUNTIFS('Raw Data from UFBs'!$A$3:$A$1389,'Summary By Town'!$A19,'Raw Data from UFBs'!$D$3:$D$1389,'Summary By Town'!$G$2)</f>
        <v>0</v>
      </c>
      <c r="H19" s="33">
        <f>SUMIFS('Raw Data from UFBs'!E$3:E$1389,'Raw Data from UFBs'!$A$3:$A$1389,'Summary By Town'!$A19,'Raw Data from UFBs'!$D$3:$D$1389,'Summary By Town'!$G$2)</f>
        <v>0</v>
      </c>
      <c r="I19" s="33">
        <f>SUMIFS('Raw Data from UFBs'!F$3:F$1389,'Raw Data from UFBs'!$A$3:$A$1389,'Summary By Town'!$A19,'Raw Data from UFBs'!$D$3:$D$1389,'Summary By Town'!$G$2)</f>
        <v>0</v>
      </c>
      <c r="J19" s="34">
        <f t="shared" si="1"/>
        <v>0</v>
      </c>
      <c r="K19" s="32">
        <f>COUNTIFS('Raw Data from UFBs'!$A$3:$A$1389,'Summary By Town'!$A19,'Raw Data from UFBs'!$D$3:$D$1389,'Summary By Town'!$K$2)</f>
        <v>0</v>
      </c>
      <c r="L19" s="33">
        <f>SUMIFS('Raw Data from UFBs'!E$3:E$1389,'Raw Data from UFBs'!$A$3:$A$1389,'Summary By Town'!$A19,'Raw Data from UFBs'!$D$3:$D$1389,'Summary By Town'!$K$2)</f>
        <v>0</v>
      </c>
      <c r="M19" s="33">
        <f>SUMIFS('Raw Data from UFBs'!F$3:F$1389,'Raw Data from UFBs'!$A$3:$A$1389,'Summary By Town'!$A19,'Raw Data from UFBs'!$D$3:$D$1389,'Summary By Town'!$K$2)</f>
        <v>0</v>
      </c>
      <c r="N19" s="34">
        <f t="shared" si="2"/>
        <v>0</v>
      </c>
      <c r="O19" s="32">
        <f>COUNTIFS('Raw Data from UFBs'!$A$3:$A$1389,'Summary By Town'!$A19,'Raw Data from UFBs'!$D$3:$D$1389,'Summary By Town'!$O$2)</f>
        <v>1</v>
      </c>
      <c r="P19" s="33">
        <f>SUMIFS('Raw Data from UFBs'!E$3:E$1389,'Raw Data from UFBs'!$A$3:$A$1389,'Summary By Town'!$A19,'Raw Data from UFBs'!$D$3:$D$1389,'Summary By Town'!$O$2)</f>
        <v>144078.64000000001</v>
      </c>
      <c r="Q19" s="33">
        <f>SUMIFS('Raw Data from UFBs'!F$3:F$1389,'Raw Data from UFBs'!$A$3:$A$1389,'Summary By Town'!$A19,'Raw Data from UFBs'!$D$3:$D$1389,'Summary By Town'!$O$2)</f>
        <v>8835000</v>
      </c>
      <c r="R19" s="34">
        <f t="shared" si="3"/>
        <v>276751.02663105947</v>
      </c>
      <c r="S19" s="32">
        <f t="shared" si="4"/>
        <v>1</v>
      </c>
      <c r="T19" s="33">
        <f t="shared" si="5"/>
        <v>144078.64000000001</v>
      </c>
      <c r="U19" s="33">
        <f t="shared" si="6"/>
        <v>8835000</v>
      </c>
      <c r="V19" s="34">
        <f t="shared" si="7"/>
        <v>276751.02663105947</v>
      </c>
      <c r="W19" s="73">
        <v>1506762200</v>
      </c>
      <c r="X19" s="74">
        <v>3.1324394638490038</v>
      </c>
      <c r="Y19" s="75">
        <v>0.31604325651245124</v>
      </c>
      <c r="Z19" s="5">
        <f t="shared" si="8"/>
        <v>41930.213120159031</v>
      </c>
      <c r="AA19" s="10">
        <f t="shared" si="10"/>
        <v>5.8635662614843938E-3</v>
      </c>
      <c r="AB19" s="73">
        <v>16369182.41</v>
      </c>
      <c r="AC19" s="7">
        <f t="shared" si="9"/>
        <v>2.5615337449317989E-3</v>
      </c>
      <c r="AE19" s="6" t="s">
        <v>31</v>
      </c>
      <c r="AF19" s="6" t="s">
        <v>1403</v>
      </c>
      <c r="AG19" s="6" t="s">
        <v>1406</v>
      </c>
      <c r="AH19" s="6" t="s">
        <v>1313</v>
      </c>
      <c r="AI19" s="6" t="s">
        <v>2319</v>
      </c>
      <c r="AJ19" s="6" t="s">
        <v>2319</v>
      </c>
      <c r="AK19" s="6" t="s">
        <v>2319</v>
      </c>
      <c r="AL19" s="6" t="s">
        <v>2319</v>
      </c>
      <c r="AM19" s="6" t="s">
        <v>2319</v>
      </c>
      <c r="AN19" s="6" t="s">
        <v>2319</v>
      </c>
      <c r="AO19" s="6" t="s">
        <v>2319</v>
      </c>
      <c r="AP19" s="6" t="s">
        <v>2319</v>
      </c>
      <c r="AQ19" s="6" t="s">
        <v>2319</v>
      </c>
      <c r="AR19" s="6" t="s">
        <v>2319</v>
      </c>
      <c r="AS19" s="6" t="s">
        <v>2319</v>
      </c>
      <c r="AT19" s="6" t="s">
        <v>2319</v>
      </c>
    </row>
    <row r="20" spans="1:46" ht="17.25" customHeight="1" x14ac:dyDescent="0.25">
      <c r="A20" t="s">
        <v>1318</v>
      </c>
      <c r="B20" t="s">
        <v>1671</v>
      </c>
      <c r="C20" t="s">
        <v>1305</v>
      </c>
      <c r="D20" s="28" t="str">
        <f t="shared" si="0"/>
        <v>Ventnor City city, Atlantic County</v>
      </c>
      <c r="E20" t="s">
        <v>2216</v>
      </c>
      <c r="F20" t="s">
        <v>2205</v>
      </c>
      <c r="G20" s="32">
        <f>COUNTIFS('Raw Data from UFBs'!$A$3:$A$1389,'Summary By Town'!$A20,'Raw Data from UFBs'!$D$3:$D$1389,'Summary By Town'!$G$2)</f>
        <v>0</v>
      </c>
      <c r="H20" s="33">
        <f>SUMIFS('Raw Data from UFBs'!E$3:E$1389,'Raw Data from UFBs'!$A$3:$A$1389,'Summary By Town'!$A20,'Raw Data from UFBs'!$D$3:$D$1389,'Summary By Town'!$G$2)</f>
        <v>0</v>
      </c>
      <c r="I20" s="33">
        <f>SUMIFS('Raw Data from UFBs'!F$3:F$1389,'Raw Data from UFBs'!$A$3:$A$1389,'Summary By Town'!$A20,'Raw Data from UFBs'!$D$3:$D$1389,'Summary By Town'!$G$2)</f>
        <v>0</v>
      </c>
      <c r="J20" s="34">
        <f t="shared" si="1"/>
        <v>0</v>
      </c>
      <c r="K20" s="32">
        <f>COUNTIFS('Raw Data from UFBs'!$A$3:$A$1389,'Summary By Town'!$A20,'Raw Data from UFBs'!$D$3:$D$1389,'Summary By Town'!$K$2)</f>
        <v>0</v>
      </c>
      <c r="L20" s="33">
        <f>SUMIFS('Raw Data from UFBs'!E$3:E$1389,'Raw Data from UFBs'!$A$3:$A$1389,'Summary By Town'!$A20,'Raw Data from UFBs'!$D$3:$D$1389,'Summary By Town'!$K$2)</f>
        <v>0</v>
      </c>
      <c r="M20" s="33">
        <f>SUMIFS('Raw Data from UFBs'!F$3:F$1389,'Raw Data from UFBs'!$A$3:$A$1389,'Summary By Town'!$A20,'Raw Data from UFBs'!$D$3:$D$1389,'Summary By Town'!$K$2)</f>
        <v>0</v>
      </c>
      <c r="N20" s="34">
        <f t="shared" si="2"/>
        <v>0</v>
      </c>
      <c r="O20" s="32">
        <f>COUNTIFS('Raw Data from UFBs'!$A$3:$A$1389,'Summary By Town'!$A20,'Raw Data from UFBs'!$D$3:$D$1389,'Summary By Town'!$O$2)</f>
        <v>0</v>
      </c>
      <c r="P20" s="33">
        <f>SUMIFS('Raw Data from UFBs'!E$3:E$1389,'Raw Data from UFBs'!$A$3:$A$1389,'Summary By Town'!$A20,'Raw Data from UFBs'!$D$3:$D$1389,'Summary By Town'!$O$2)</f>
        <v>0</v>
      </c>
      <c r="Q20" s="33">
        <f>SUMIFS('Raw Data from UFBs'!F$3:F$1389,'Raw Data from UFBs'!$A$3:$A$1389,'Summary By Town'!$A20,'Raw Data from UFBs'!$D$3:$D$1389,'Summary By Town'!$O$2)</f>
        <v>0</v>
      </c>
      <c r="R20" s="34">
        <f t="shared" si="3"/>
        <v>0</v>
      </c>
      <c r="S20" s="32">
        <f t="shared" si="4"/>
        <v>0</v>
      </c>
      <c r="T20" s="33">
        <f t="shared" si="5"/>
        <v>0</v>
      </c>
      <c r="U20" s="33">
        <f t="shared" si="6"/>
        <v>0</v>
      </c>
      <c r="V20" s="34">
        <f t="shared" si="7"/>
        <v>0</v>
      </c>
      <c r="W20" s="73">
        <v>2135797400</v>
      </c>
      <c r="X20" s="74">
        <v>2.5848768447699415</v>
      </c>
      <c r="Y20" s="75">
        <v>0.4328852351083548</v>
      </c>
      <c r="Z20" s="5">
        <f t="shared" si="8"/>
        <v>0</v>
      </c>
      <c r="AA20" s="10">
        <f t="shared" si="10"/>
        <v>0</v>
      </c>
      <c r="AB20" s="73">
        <v>29927309.830000002</v>
      </c>
      <c r="AC20" s="7">
        <f t="shared" si="9"/>
        <v>0</v>
      </c>
      <c r="AE20" s="6" t="s">
        <v>38</v>
      </c>
      <c r="AF20" s="6" t="s">
        <v>31</v>
      </c>
      <c r="AG20" s="6" t="s">
        <v>36</v>
      </c>
      <c r="AH20" s="6" t="s">
        <v>5</v>
      </c>
      <c r="AI20" s="6" t="s">
        <v>2319</v>
      </c>
      <c r="AJ20" s="6" t="s">
        <v>2319</v>
      </c>
      <c r="AK20" s="6" t="s">
        <v>2319</v>
      </c>
      <c r="AL20" s="6" t="s">
        <v>2319</v>
      </c>
      <c r="AM20" s="6" t="s">
        <v>2319</v>
      </c>
      <c r="AN20" s="6" t="s">
        <v>2319</v>
      </c>
      <c r="AO20" s="6" t="s">
        <v>2319</v>
      </c>
      <c r="AP20" s="6" t="s">
        <v>2319</v>
      </c>
      <c r="AQ20" s="6" t="s">
        <v>2319</v>
      </c>
      <c r="AR20" s="6" t="s">
        <v>2319</v>
      </c>
      <c r="AS20" s="6" t="s">
        <v>2319</v>
      </c>
      <c r="AT20" s="6" t="s">
        <v>2319</v>
      </c>
    </row>
    <row r="21" spans="1:46" ht="17.25" customHeight="1" x14ac:dyDescent="0.25">
      <c r="A21" t="s">
        <v>1308</v>
      </c>
      <c r="B21" t="s">
        <v>1672</v>
      </c>
      <c r="C21" t="s">
        <v>1305</v>
      </c>
      <c r="D21" s="28" t="str">
        <f t="shared" si="0"/>
        <v>Buena Vista township, Atlantic County</v>
      </c>
      <c r="E21" t="s">
        <v>2216</v>
      </c>
      <c r="F21" t="s">
        <v>2204</v>
      </c>
      <c r="G21" s="32">
        <f>COUNTIFS('Raw Data from UFBs'!$A$3:$A$1389,'Summary By Town'!$A21,'Raw Data from UFBs'!$D$3:$D$1389,'Summary By Town'!$G$2)</f>
        <v>0</v>
      </c>
      <c r="H21" s="33">
        <f>SUMIFS('Raw Data from UFBs'!E$3:E$1389,'Raw Data from UFBs'!$A$3:$A$1389,'Summary By Town'!$A21,'Raw Data from UFBs'!$D$3:$D$1389,'Summary By Town'!$G$2)</f>
        <v>0</v>
      </c>
      <c r="I21" s="33">
        <f>SUMIFS('Raw Data from UFBs'!F$3:F$1389,'Raw Data from UFBs'!$A$3:$A$1389,'Summary By Town'!$A21,'Raw Data from UFBs'!$D$3:$D$1389,'Summary By Town'!$G$2)</f>
        <v>0</v>
      </c>
      <c r="J21" s="34">
        <f t="shared" si="1"/>
        <v>0</v>
      </c>
      <c r="K21" s="32">
        <f>COUNTIFS('Raw Data from UFBs'!$A$3:$A$1389,'Summary By Town'!$A21,'Raw Data from UFBs'!$D$3:$D$1389,'Summary By Town'!$K$2)</f>
        <v>0</v>
      </c>
      <c r="L21" s="33">
        <f>SUMIFS('Raw Data from UFBs'!E$3:E$1389,'Raw Data from UFBs'!$A$3:$A$1389,'Summary By Town'!$A21,'Raw Data from UFBs'!$D$3:$D$1389,'Summary By Town'!$K$2)</f>
        <v>0</v>
      </c>
      <c r="M21" s="33">
        <f>SUMIFS('Raw Data from UFBs'!F$3:F$1389,'Raw Data from UFBs'!$A$3:$A$1389,'Summary By Town'!$A21,'Raw Data from UFBs'!$D$3:$D$1389,'Summary By Town'!$K$2)</f>
        <v>0</v>
      </c>
      <c r="N21" s="34">
        <f t="shared" si="2"/>
        <v>0</v>
      </c>
      <c r="O21" s="32">
        <f>COUNTIFS('Raw Data from UFBs'!$A$3:$A$1389,'Summary By Town'!$A21,'Raw Data from UFBs'!$D$3:$D$1389,'Summary By Town'!$O$2)</f>
        <v>0</v>
      </c>
      <c r="P21" s="33">
        <f>SUMIFS('Raw Data from UFBs'!E$3:E$1389,'Raw Data from UFBs'!$A$3:$A$1389,'Summary By Town'!$A21,'Raw Data from UFBs'!$D$3:$D$1389,'Summary By Town'!$O$2)</f>
        <v>0</v>
      </c>
      <c r="Q21" s="33">
        <f>SUMIFS('Raw Data from UFBs'!F$3:F$1389,'Raw Data from UFBs'!$A$3:$A$1389,'Summary By Town'!$A21,'Raw Data from UFBs'!$D$3:$D$1389,'Summary By Town'!$O$2)</f>
        <v>0</v>
      </c>
      <c r="R21" s="34">
        <f t="shared" si="3"/>
        <v>0</v>
      </c>
      <c r="S21" s="32">
        <f t="shared" si="4"/>
        <v>0</v>
      </c>
      <c r="T21" s="33">
        <f t="shared" si="5"/>
        <v>0</v>
      </c>
      <c r="U21" s="33">
        <f t="shared" si="6"/>
        <v>0</v>
      </c>
      <c r="V21" s="34">
        <f t="shared" si="7"/>
        <v>0</v>
      </c>
      <c r="W21" s="73">
        <v>722577503</v>
      </c>
      <c r="X21" s="74">
        <v>2.5024976555190563</v>
      </c>
      <c r="Y21" s="75">
        <v>0.16989876670756562</v>
      </c>
      <c r="Z21" s="5">
        <f t="shared" si="8"/>
        <v>0</v>
      </c>
      <c r="AA21" s="10">
        <f t="shared" si="10"/>
        <v>0</v>
      </c>
      <c r="AB21" s="73">
        <v>4975470.51</v>
      </c>
      <c r="AC21" s="7">
        <f t="shared" si="9"/>
        <v>0</v>
      </c>
      <c r="AE21" s="6" t="s">
        <v>1418</v>
      </c>
      <c r="AF21" s="6" t="s">
        <v>1319</v>
      </c>
      <c r="AG21" s="6" t="s">
        <v>1307</v>
      </c>
      <c r="AH21" s="6" t="s">
        <v>336</v>
      </c>
      <c r="AI21" s="6" t="s">
        <v>1312</v>
      </c>
      <c r="AJ21" s="6" t="s">
        <v>1311</v>
      </c>
      <c r="AK21" s="6" t="s">
        <v>1438</v>
      </c>
      <c r="AL21" s="6" t="s">
        <v>470</v>
      </c>
      <c r="AM21" s="6" t="s">
        <v>2319</v>
      </c>
      <c r="AN21" s="6" t="s">
        <v>2319</v>
      </c>
      <c r="AO21" s="6" t="s">
        <v>2319</v>
      </c>
      <c r="AP21" s="6" t="s">
        <v>2319</v>
      </c>
      <c r="AQ21" s="6" t="s">
        <v>2319</v>
      </c>
      <c r="AR21" s="6" t="s">
        <v>2319</v>
      </c>
      <c r="AS21" s="6" t="s">
        <v>2319</v>
      </c>
      <c r="AT21" s="6" t="s">
        <v>2319</v>
      </c>
    </row>
    <row r="22" spans="1:46" ht="17.25" customHeight="1" x14ac:dyDescent="0.25">
      <c r="A22" t="s">
        <v>31</v>
      </c>
      <c r="B22" t="s">
        <v>1673</v>
      </c>
      <c r="C22" t="s">
        <v>1305</v>
      </c>
      <c r="D22" s="28" t="str">
        <f t="shared" si="0"/>
        <v>Egg Harbor township, Atlantic County</v>
      </c>
      <c r="E22" t="s">
        <v>2216</v>
      </c>
      <c r="F22" t="s">
        <v>2203</v>
      </c>
      <c r="G22" s="32">
        <f>COUNTIFS('Raw Data from UFBs'!$A$3:$A$1389,'Summary By Town'!$A22,'Raw Data from UFBs'!$D$3:$D$1389,'Summary By Town'!$G$2)</f>
        <v>0</v>
      </c>
      <c r="H22" s="33">
        <f>SUMIFS('Raw Data from UFBs'!E$3:E$1389,'Raw Data from UFBs'!$A$3:$A$1389,'Summary By Town'!$A22,'Raw Data from UFBs'!$D$3:$D$1389,'Summary By Town'!$G$2)</f>
        <v>0</v>
      </c>
      <c r="I22" s="33">
        <f>SUMIFS('Raw Data from UFBs'!F$3:F$1389,'Raw Data from UFBs'!$A$3:$A$1389,'Summary By Town'!$A22,'Raw Data from UFBs'!$D$3:$D$1389,'Summary By Town'!$G$2)</f>
        <v>0</v>
      </c>
      <c r="J22" s="34">
        <f t="shared" si="1"/>
        <v>0</v>
      </c>
      <c r="K22" s="32">
        <f>COUNTIFS('Raw Data from UFBs'!$A$3:$A$1389,'Summary By Town'!$A22,'Raw Data from UFBs'!$D$3:$D$1389,'Summary By Town'!$K$2)</f>
        <v>6</v>
      </c>
      <c r="L22" s="33">
        <f>SUMIFS('Raw Data from UFBs'!E$3:E$1389,'Raw Data from UFBs'!$A$3:$A$1389,'Summary By Town'!$A22,'Raw Data from UFBs'!$D$3:$D$1389,'Summary By Town'!$K$2)</f>
        <v>165123.41</v>
      </c>
      <c r="M22" s="33">
        <f>SUMIFS('Raw Data from UFBs'!F$3:F$1389,'Raw Data from UFBs'!$A$3:$A$1389,'Summary By Town'!$A22,'Raw Data from UFBs'!$D$3:$D$1389,'Summary By Town'!$K$2)</f>
        <v>26263400</v>
      </c>
      <c r="N22" s="34">
        <f t="shared" si="2"/>
        <v>843157.93765762856</v>
      </c>
      <c r="O22" s="32">
        <f>COUNTIFS('Raw Data from UFBs'!$A$3:$A$1389,'Summary By Town'!$A22,'Raw Data from UFBs'!$D$3:$D$1389,'Summary By Town'!$O$2)</f>
        <v>0</v>
      </c>
      <c r="P22" s="33">
        <f>SUMIFS('Raw Data from UFBs'!E$3:E$1389,'Raw Data from UFBs'!$A$3:$A$1389,'Summary By Town'!$A22,'Raw Data from UFBs'!$D$3:$D$1389,'Summary By Town'!$O$2)</f>
        <v>0</v>
      </c>
      <c r="Q22" s="33">
        <f>SUMIFS('Raw Data from UFBs'!F$3:F$1389,'Raw Data from UFBs'!$A$3:$A$1389,'Summary By Town'!$A22,'Raw Data from UFBs'!$D$3:$D$1389,'Summary By Town'!$O$2)</f>
        <v>0</v>
      </c>
      <c r="R22" s="34">
        <f t="shared" si="3"/>
        <v>0</v>
      </c>
      <c r="S22" s="32">
        <f t="shared" si="4"/>
        <v>6</v>
      </c>
      <c r="T22" s="33">
        <f t="shared" si="5"/>
        <v>165123.41</v>
      </c>
      <c r="U22" s="33">
        <f t="shared" si="6"/>
        <v>26263400</v>
      </c>
      <c r="V22" s="34">
        <f t="shared" si="7"/>
        <v>843157.93765762856</v>
      </c>
      <c r="W22" s="73">
        <v>4720885295</v>
      </c>
      <c r="X22" s="74">
        <v>3.2103914103186511</v>
      </c>
      <c r="Y22" s="75">
        <v>0.18662388037341773</v>
      </c>
      <c r="Z22" s="5">
        <f t="shared" si="8"/>
        <v>126537.43457862406</v>
      </c>
      <c r="AA22" s="10">
        <f t="shared" si="10"/>
        <v>5.563236206525963E-3</v>
      </c>
      <c r="AB22" s="73">
        <v>42698777</v>
      </c>
      <c r="AC22" s="7">
        <f t="shared" si="9"/>
        <v>2.9634908414033511E-3</v>
      </c>
      <c r="AE22" s="6" t="s">
        <v>1304</v>
      </c>
      <c r="AF22" s="6" t="s">
        <v>38</v>
      </c>
      <c r="AG22" s="6" t="s">
        <v>1403</v>
      </c>
      <c r="AH22" s="6" t="s">
        <v>1314</v>
      </c>
      <c r="AI22" s="6" t="s">
        <v>1406</v>
      </c>
      <c r="AJ22" s="6" t="s">
        <v>1309</v>
      </c>
      <c r="AK22" s="6" t="s">
        <v>47</v>
      </c>
      <c r="AL22" s="6" t="s">
        <v>36</v>
      </c>
      <c r="AM22" s="6" t="s">
        <v>1318</v>
      </c>
      <c r="AN22" s="6" t="s">
        <v>1313</v>
      </c>
      <c r="AO22" s="6" t="s">
        <v>1316</v>
      </c>
      <c r="AP22" s="6" t="s">
        <v>5</v>
      </c>
      <c r="AQ22" s="6" t="s">
        <v>1319</v>
      </c>
      <c r="AR22" s="6" t="s">
        <v>1310</v>
      </c>
      <c r="AS22" s="6" t="s">
        <v>33</v>
      </c>
      <c r="AT22" s="6" t="s">
        <v>1312</v>
      </c>
    </row>
    <row r="23" spans="1:46" ht="17.25" customHeight="1" x14ac:dyDescent="0.25">
      <c r="A23" t="s">
        <v>33</v>
      </c>
      <c r="B23" t="s">
        <v>1674</v>
      </c>
      <c r="C23" t="s">
        <v>1305</v>
      </c>
      <c r="D23" s="28" t="str">
        <f t="shared" si="0"/>
        <v>Galloway township, Atlantic County</v>
      </c>
      <c r="E23" t="s">
        <v>2216</v>
      </c>
      <c r="F23" t="s">
        <v>2204</v>
      </c>
      <c r="G23" s="32">
        <f>COUNTIFS('Raw Data from UFBs'!$A$3:$A$1389,'Summary By Town'!$A23,'Raw Data from UFBs'!$D$3:$D$1389,'Summary By Town'!$G$2)</f>
        <v>0</v>
      </c>
      <c r="H23" s="33">
        <f>SUMIFS('Raw Data from UFBs'!E$3:E$1389,'Raw Data from UFBs'!$A$3:$A$1389,'Summary By Town'!$A23,'Raw Data from UFBs'!$D$3:$D$1389,'Summary By Town'!$G$2)</f>
        <v>0</v>
      </c>
      <c r="I23" s="33">
        <f>SUMIFS('Raw Data from UFBs'!F$3:F$1389,'Raw Data from UFBs'!$A$3:$A$1389,'Summary By Town'!$A23,'Raw Data from UFBs'!$D$3:$D$1389,'Summary By Town'!$G$2)</f>
        <v>0</v>
      </c>
      <c r="J23" s="34">
        <f t="shared" si="1"/>
        <v>0</v>
      </c>
      <c r="K23" s="32">
        <f>COUNTIFS('Raw Data from UFBs'!$A$3:$A$1389,'Summary By Town'!$A23,'Raw Data from UFBs'!$D$3:$D$1389,'Summary By Town'!$K$2)</f>
        <v>1</v>
      </c>
      <c r="L23" s="33">
        <f>SUMIFS('Raw Data from UFBs'!E$3:E$1389,'Raw Data from UFBs'!$A$3:$A$1389,'Summary By Town'!$A23,'Raw Data from UFBs'!$D$3:$D$1389,'Summary By Town'!$K$2)</f>
        <v>153509.58000000002</v>
      </c>
      <c r="M23" s="33">
        <f>SUMIFS('Raw Data from UFBs'!F$3:F$1389,'Raw Data from UFBs'!$A$3:$A$1389,'Summary By Town'!$A23,'Raw Data from UFBs'!$D$3:$D$1389,'Summary By Town'!$K$2)</f>
        <v>4658900</v>
      </c>
      <c r="N23" s="34">
        <f t="shared" si="2"/>
        <v>141584.8949259879</v>
      </c>
      <c r="O23" s="32">
        <f>COUNTIFS('Raw Data from UFBs'!$A$3:$A$1389,'Summary By Town'!$A23,'Raw Data from UFBs'!$D$3:$D$1389,'Summary By Town'!$O$2)</f>
        <v>0</v>
      </c>
      <c r="P23" s="33">
        <f>SUMIFS('Raw Data from UFBs'!E$3:E$1389,'Raw Data from UFBs'!$A$3:$A$1389,'Summary By Town'!$A23,'Raw Data from UFBs'!$D$3:$D$1389,'Summary By Town'!$O$2)</f>
        <v>0</v>
      </c>
      <c r="Q23" s="33">
        <f>SUMIFS('Raw Data from UFBs'!F$3:F$1389,'Raw Data from UFBs'!$A$3:$A$1389,'Summary By Town'!$A23,'Raw Data from UFBs'!$D$3:$D$1389,'Summary By Town'!$O$2)</f>
        <v>0</v>
      </c>
      <c r="R23" s="34">
        <f t="shared" si="3"/>
        <v>0</v>
      </c>
      <c r="S23" s="32">
        <f t="shared" si="4"/>
        <v>1</v>
      </c>
      <c r="T23" s="33">
        <f t="shared" si="5"/>
        <v>153509.58000000002</v>
      </c>
      <c r="U23" s="33">
        <f t="shared" si="6"/>
        <v>4658900</v>
      </c>
      <c r="V23" s="34">
        <f t="shared" si="7"/>
        <v>141584.8949259879</v>
      </c>
      <c r="W23" s="73">
        <v>3518278897</v>
      </c>
      <c r="X23" s="74">
        <v>3.0390198314191741</v>
      </c>
      <c r="Y23" s="75">
        <v>0.2030581069519328</v>
      </c>
      <c r="Z23" s="5">
        <f t="shared" si="8"/>
        <v>-2421.403977126869</v>
      </c>
      <c r="AA23" s="10">
        <f t="shared" si="10"/>
        <v>1.3241986028943288E-3</v>
      </c>
      <c r="AB23" s="73">
        <v>27885688.210000001</v>
      </c>
      <c r="AC23" s="7">
        <f t="shared" si="9"/>
        <v>-8.6833215622719929E-5</v>
      </c>
      <c r="AE23" s="6" t="s">
        <v>1304</v>
      </c>
      <c r="AF23" s="6" t="s">
        <v>31</v>
      </c>
      <c r="AG23" s="6" t="s">
        <v>28</v>
      </c>
      <c r="AH23" s="6" t="s">
        <v>1315</v>
      </c>
      <c r="AI23" s="6" t="s">
        <v>5</v>
      </c>
      <c r="AJ23" s="6" t="s">
        <v>1306</v>
      </c>
      <c r="AK23" s="6" t="s">
        <v>1317</v>
      </c>
      <c r="AL23" s="6" t="s">
        <v>1312</v>
      </c>
      <c r="AM23" s="6" t="s">
        <v>1557</v>
      </c>
      <c r="AN23" s="6" t="s">
        <v>1360</v>
      </c>
      <c r="AO23" s="6" t="s">
        <v>895</v>
      </c>
      <c r="AP23" s="6" t="s">
        <v>1378</v>
      </c>
      <c r="AQ23" s="6" t="s">
        <v>2319</v>
      </c>
      <c r="AR23" s="6" t="s">
        <v>2319</v>
      </c>
      <c r="AS23" s="6" t="s">
        <v>2319</v>
      </c>
      <c r="AT23" s="6" t="s">
        <v>2319</v>
      </c>
    </row>
    <row r="24" spans="1:46" ht="17.25" customHeight="1" x14ac:dyDescent="0.25">
      <c r="A24" t="s">
        <v>1312</v>
      </c>
      <c r="B24" t="s">
        <v>1675</v>
      </c>
      <c r="C24" t="s">
        <v>1305</v>
      </c>
      <c r="D24" s="28" t="str">
        <f t="shared" si="0"/>
        <v>Hamilton township, Atlantic County</v>
      </c>
      <c r="E24" t="s">
        <v>2216</v>
      </c>
      <c r="F24" t="s">
        <v>2204</v>
      </c>
      <c r="G24" s="32">
        <f>COUNTIFS('Raw Data from UFBs'!$A$3:$A$1389,'Summary By Town'!$A24,'Raw Data from UFBs'!$D$3:$D$1389,'Summary By Town'!$G$2)</f>
        <v>0</v>
      </c>
      <c r="H24" s="33">
        <f>SUMIFS('Raw Data from UFBs'!E$3:E$1389,'Raw Data from UFBs'!$A$3:$A$1389,'Summary By Town'!$A24,'Raw Data from UFBs'!$D$3:$D$1389,'Summary By Town'!$G$2)</f>
        <v>0</v>
      </c>
      <c r="I24" s="33">
        <f>SUMIFS('Raw Data from UFBs'!F$3:F$1389,'Raw Data from UFBs'!$A$3:$A$1389,'Summary By Town'!$A24,'Raw Data from UFBs'!$D$3:$D$1389,'Summary By Town'!$G$2)</f>
        <v>0</v>
      </c>
      <c r="J24" s="34">
        <f t="shared" si="1"/>
        <v>0</v>
      </c>
      <c r="K24" s="32">
        <f>COUNTIFS('Raw Data from UFBs'!$A$3:$A$1389,'Summary By Town'!$A24,'Raw Data from UFBs'!$D$3:$D$1389,'Summary By Town'!$K$2)</f>
        <v>0</v>
      </c>
      <c r="L24" s="33">
        <f>SUMIFS('Raw Data from UFBs'!E$3:E$1389,'Raw Data from UFBs'!$A$3:$A$1389,'Summary By Town'!$A24,'Raw Data from UFBs'!$D$3:$D$1389,'Summary By Town'!$K$2)</f>
        <v>0</v>
      </c>
      <c r="M24" s="33">
        <f>SUMIFS('Raw Data from UFBs'!F$3:F$1389,'Raw Data from UFBs'!$A$3:$A$1389,'Summary By Town'!$A24,'Raw Data from UFBs'!$D$3:$D$1389,'Summary By Town'!$K$2)</f>
        <v>0</v>
      </c>
      <c r="N24" s="34">
        <f t="shared" si="2"/>
        <v>0</v>
      </c>
      <c r="O24" s="32">
        <f>COUNTIFS('Raw Data from UFBs'!$A$3:$A$1389,'Summary By Town'!$A24,'Raw Data from UFBs'!$D$3:$D$1389,'Summary By Town'!$O$2)</f>
        <v>0</v>
      </c>
      <c r="P24" s="33">
        <f>SUMIFS('Raw Data from UFBs'!E$3:E$1389,'Raw Data from UFBs'!$A$3:$A$1389,'Summary By Town'!$A24,'Raw Data from UFBs'!$D$3:$D$1389,'Summary By Town'!$O$2)</f>
        <v>0</v>
      </c>
      <c r="Q24" s="33">
        <f>SUMIFS('Raw Data from UFBs'!F$3:F$1389,'Raw Data from UFBs'!$A$3:$A$1389,'Summary By Town'!$A24,'Raw Data from UFBs'!$D$3:$D$1389,'Summary By Town'!$O$2)</f>
        <v>0</v>
      </c>
      <c r="R24" s="34">
        <f t="shared" si="3"/>
        <v>0</v>
      </c>
      <c r="S24" s="32">
        <f t="shared" si="4"/>
        <v>0</v>
      </c>
      <c r="T24" s="33">
        <f t="shared" si="5"/>
        <v>0</v>
      </c>
      <c r="U24" s="33">
        <f t="shared" si="6"/>
        <v>0</v>
      </c>
      <c r="V24" s="34">
        <f t="shared" si="7"/>
        <v>0</v>
      </c>
      <c r="W24" s="73">
        <v>2504980400</v>
      </c>
      <c r="X24" s="74">
        <v>3.2264209728139583</v>
      </c>
      <c r="Y24" s="75">
        <v>0.27362241050965319</v>
      </c>
      <c r="Z24" s="5">
        <f t="shared" si="8"/>
        <v>0</v>
      </c>
      <c r="AA24" s="10">
        <f t="shared" si="10"/>
        <v>0</v>
      </c>
      <c r="AB24" s="73">
        <v>28114010.189999998</v>
      </c>
      <c r="AC24" s="7">
        <f t="shared" si="9"/>
        <v>0</v>
      </c>
      <c r="AE24" s="6" t="s">
        <v>31</v>
      </c>
      <c r="AF24" s="6" t="s">
        <v>35</v>
      </c>
      <c r="AG24" s="6" t="s">
        <v>1315</v>
      </c>
      <c r="AH24" s="6" t="s">
        <v>1319</v>
      </c>
      <c r="AI24" s="6" t="s">
        <v>1310</v>
      </c>
      <c r="AJ24" s="6" t="s">
        <v>33</v>
      </c>
      <c r="AK24" s="6" t="s">
        <v>1308</v>
      </c>
      <c r="AL24" s="6" t="s">
        <v>1311</v>
      </c>
      <c r="AM24" s="6" t="s">
        <v>2319</v>
      </c>
      <c r="AN24" s="6" t="s">
        <v>2319</v>
      </c>
      <c r="AO24" s="6" t="s">
        <v>2319</v>
      </c>
      <c r="AP24" s="6" t="s">
        <v>2319</v>
      </c>
      <c r="AQ24" s="6" t="s">
        <v>2319</v>
      </c>
      <c r="AR24" s="6" t="s">
        <v>2319</v>
      </c>
      <c r="AS24" s="6" t="s">
        <v>2319</v>
      </c>
      <c r="AT24" s="6" t="s">
        <v>2319</v>
      </c>
    </row>
    <row r="25" spans="1:46" ht="17.25" customHeight="1" x14ac:dyDescent="0.25">
      <c r="A25" t="s">
        <v>1315</v>
      </c>
      <c r="B25" t="s">
        <v>1676</v>
      </c>
      <c r="C25" t="s">
        <v>1305</v>
      </c>
      <c r="D25" s="28" t="str">
        <f t="shared" si="0"/>
        <v>Mullica township, Atlantic County</v>
      </c>
      <c r="E25" t="s">
        <v>2216</v>
      </c>
      <c r="F25" t="s">
        <v>2204</v>
      </c>
      <c r="G25" s="32">
        <f>COUNTIFS('Raw Data from UFBs'!$A$3:$A$1389,'Summary By Town'!$A25,'Raw Data from UFBs'!$D$3:$D$1389,'Summary By Town'!$G$2)</f>
        <v>0</v>
      </c>
      <c r="H25" s="33">
        <f>SUMIFS('Raw Data from UFBs'!E$3:E$1389,'Raw Data from UFBs'!$A$3:$A$1389,'Summary By Town'!$A25,'Raw Data from UFBs'!$D$3:$D$1389,'Summary By Town'!$G$2)</f>
        <v>0</v>
      </c>
      <c r="I25" s="33">
        <f>SUMIFS('Raw Data from UFBs'!F$3:F$1389,'Raw Data from UFBs'!$A$3:$A$1389,'Summary By Town'!$A25,'Raw Data from UFBs'!$D$3:$D$1389,'Summary By Town'!$G$2)</f>
        <v>0</v>
      </c>
      <c r="J25" s="34">
        <f t="shared" si="1"/>
        <v>0</v>
      </c>
      <c r="K25" s="32">
        <f>COUNTIFS('Raw Data from UFBs'!$A$3:$A$1389,'Summary By Town'!$A25,'Raw Data from UFBs'!$D$3:$D$1389,'Summary By Town'!$K$2)</f>
        <v>0</v>
      </c>
      <c r="L25" s="33">
        <f>SUMIFS('Raw Data from UFBs'!E$3:E$1389,'Raw Data from UFBs'!$A$3:$A$1389,'Summary By Town'!$A25,'Raw Data from UFBs'!$D$3:$D$1389,'Summary By Town'!$K$2)</f>
        <v>0</v>
      </c>
      <c r="M25" s="33">
        <f>SUMIFS('Raw Data from UFBs'!F$3:F$1389,'Raw Data from UFBs'!$A$3:$A$1389,'Summary By Town'!$A25,'Raw Data from UFBs'!$D$3:$D$1389,'Summary By Town'!$K$2)</f>
        <v>0</v>
      </c>
      <c r="N25" s="34">
        <f t="shared" si="2"/>
        <v>0</v>
      </c>
      <c r="O25" s="32">
        <f>COUNTIFS('Raw Data from UFBs'!$A$3:$A$1389,'Summary By Town'!$A25,'Raw Data from UFBs'!$D$3:$D$1389,'Summary By Town'!$O$2)</f>
        <v>0</v>
      </c>
      <c r="P25" s="33">
        <f>SUMIFS('Raw Data from UFBs'!E$3:E$1389,'Raw Data from UFBs'!$A$3:$A$1389,'Summary By Town'!$A25,'Raw Data from UFBs'!$D$3:$D$1389,'Summary By Town'!$O$2)</f>
        <v>0</v>
      </c>
      <c r="Q25" s="33">
        <f>SUMIFS('Raw Data from UFBs'!F$3:F$1389,'Raw Data from UFBs'!$A$3:$A$1389,'Summary By Town'!$A25,'Raw Data from UFBs'!$D$3:$D$1389,'Summary By Town'!$O$2)</f>
        <v>0</v>
      </c>
      <c r="R25" s="34">
        <f t="shared" si="3"/>
        <v>0</v>
      </c>
      <c r="S25" s="32">
        <f t="shared" si="4"/>
        <v>0</v>
      </c>
      <c r="T25" s="33">
        <f t="shared" si="5"/>
        <v>0</v>
      </c>
      <c r="U25" s="33">
        <f t="shared" si="6"/>
        <v>0</v>
      </c>
      <c r="V25" s="34">
        <f t="shared" si="7"/>
        <v>0</v>
      </c>
      <c r="W25" s="73">
        <v>488884000</v>
      </c>
      <c r="X25" s="74">
        <v>3.126225150699057</v>
      </c>
      <c r="Y25" s="75">
        <v>0.26745907471458458</v>
      </c>
      <c r="Z25" s="5">
        <f t="shared" si="8"/>
        <v>0</v>
      </c>
      <c r="AA25" s="10">
        <f t="shared" si="10"/>
        <v>0</v>
      </c>
      <c r="AB25" s="73">
        <v>5949883.0600000005</v>
      </c>
      <c r="AC25" s="7">
        <f t="shared" si="9"/>
        <v>0</v>
      </c>
      <c r="AE25" s="6" t="s">
        <v>28</v>
      </c>
      <c r="AF25" s="6" t="s">
        <v>35</v>
      </c>
      <c r="AG25" s="6" t="s">
        <v>33</v>
      </c>
      <c r="AH25" s="6" t="s">
        <v>1312</v>
      </c>
      <c r="AI25" s="6" t="s">
        <v>1378</v>
      </c>
      <c r="AJ25" s="6" t="s">
        <v>2319</v>
      </c>
      <c r="AK25" s="6" t="s">
        <v>2319</v>
      </c>
      <c r="AL25" s="6" t="s">
        <v>2319</v>
      </c>
      <c r="AM25" s="6" t="s">
        <v>2319</v>
      </c>
      <c r="AN25" s="6" t="s">
        <v>2319</v>
      </c>
      <c r="AO25" s="6" t="s">
        <v>2319</v>
      </c>
      <c r="AP25" s="6" t="s">
        <v>2319</v>
      </c>
      <c r="AQ25" s="6" t="s">
        <v>2319</v>
      </c>
      <c r="AR25" s="6" t="s">
        <v>2319</v>
      </c>
      <c r="AS25" s="6" t="s">
        <v>2319</v>
      </c>
      <c r="AT25" s="6" t="s">
        <v>2319</v>
      </c>
    </row>
    <row r="26" spans="1:46" ht="17.25" customHeight="1" x14ac:dyDescent="0.25">
      <c r="A26" t="s">
        <v>1319</v>
      </c>
      <c r="B26" t="s">
        <v>1677</v>
      </c>
      <c r="C26" t="s">
        <v>1305</v>
      </c>
      <c r="D26" s="28" t="str">
        <f t="shared" si="0"/>
        <v>Weymouth township, Atlantic County</v>
      </c>
      <c r="E26" t="s">
        <v>2216</v>
      </c>
      <c r="F26" t="s">
        <v>2204</v>
      </c>
      <c r="G26" s="32">
        <f>COUNTIFS('Raw Data from UFBs'!$A$3:$A$1389,'Summary By Town'!$A26,'Raw Data from UFBs'!$D$3:$D$1389,'Summary By Town'!$G$2)</f>
        <v>0</v>
      </c>
      <c r="H26" s="33">
        <f>SUMIFS('Raw Data from UFBs'!E$3:E$1389,'Raw Data from UFBs'!$A$3:$A$1389,'Summary By Town'!$A26,'Raw Data from UFBs'!$D$3:$D$1389,'Summary By Town'!$G$2)</f>
        <v>0</v>
      </c>
      <c r="I26" s="33">
        <f>SUMIFS('Raw Data from UFBs'!F$3:F$1389,'Raw Data from UFBs'!$A$3:$A$1389,'Summary By Town'!$A26,'Raw Data from UFBs'!$D$3:$D$1389,'Summary By Town'!$G$2)</f>
        <v>0</v>
      </c>
      <c r="J26" s="34">
        <f t="shared" si="1"/>
        <v>0</v>
      </c>
      <c r="K26" s="32">
        <f>COUNTIFS('Raw Data from UFBs'!$A$3:$A$1389,'Summary By Town'!$A26,'Raw Data from UFBs'!$D$3:$D$1389,'Summary By Town'!$K$2)</f>
        <v>0</v>
      </c>
      <c r="L26" s="33">
        <f>SUMIFS('Raw Data from UFBs'!E$3:E$1389,'Raw Data from UFBs'!$A$3:$A$1389,'Summary By Town'!$A26,'Raw Data from UFBs'!$D$3:$D$1389,'Summary By Town'!$K$2)</f>
        <v>0</v>
      </c>
      <c r="M26" s="33">
        <f>SUMIFS('Raw Data from UFBs'!F$3:F$1389,'Raw Data from UFBs'!$A$3:$A$1389,'Summary By Town'!$A26,'Raw Data from UFBs'!$D$3:$D$1389,'Summary By Town'!$K$2)</f>
        <v>0</v>
      </c>
      <c r="N26" s="34">
        <f t="shared" si="2"/>
        <v>0</v>
      </c>
      <c r="O26" s="32">
        <f>COUNTIFS('Raw Data from UFBs'!$A$3:$A$1389,'Summary By Town'!$A26,'Raw Data from UFBs'!$D$3:$D$1389,'Summary By Town'!$O$2)</f>
        <v>0</v>
      </c>
      <c r="P26" s="33">
        <f>SUMIFS('Raw Data from UFBs'!E$3:E$1389,'Raw Data from UFBs'!$A$3:$A$1389,'Summary By Town'!$A26,'Raw Data from UFBs'!$D$3:$D$1389,'Summary By Town'!$O$2)</f>
        <v>0</v>
      </c>
      <c r="Q26" s="33">
        <f>SUMIFS('Raw Data from UFBs'!F$3:F$1389,'Raw Data from UFBs'!$A$3:$A$1389,'Summary By Town'!$A26,'Raw Data from UFBs'!$D$3:$D$1389,'Summary By Town'!$O$2)</f>
        <v>0</v>
      </c>
      <c r="R26" s="34">
        <f t="shared" si="3"/>
        <v>0</v>
      </c>
      <c r="S26" s="32">
        <f t="shared" si="4"/>
        <v>0</v>
      </c>
      <c r="T26" s="33">
        <f t="shared" si="5"/>
        <v>0</v>
      </c>
      <c r="U26" s="33">
        <f t="shared" si="6"/>
        <v>0</v>
      </c>
      <c r="V26" s="34">
        <f t="shared" si="7"/>
        <v>0</v>
      </c>
      <c r="W26" s="73">
        <v>172402088</v>
      </c>
      <c r="X26" s="74">
        <v>2.4962900473947158</v>
      </c>
      <c r="Y26" s="75">
        <v>0.18343595883843708</v>
      </c>
      <c r="Z26" s="5">
        <f t="shared" si="8"/>
        <v>0</v>
      </c>
      <c r="AA26" s="10">
        <f t="shared" si="10"/>
        <v>0</v>
      </c>
      <c r="AB26" s="73">
        <v>1465481.81</v>
      </c>
      <c r="AC26" s="7">
        <f t="shared" si="9"/>
        <v>0</v>
      </c>
      <c r="AE26" s="6" t="s">
        <v>31</v>
      </c>
      <c r="AF26" s="6" t="s">
        <v>1418</v>
      </c>
      <c r="AG26" s="6" t="s">
        <v>1310</v>
      </c>
      <c r="AH26" s="6" t="s">
        <v>1312</v>
      </c>
      <c r="AI26" s="6" t="s">
        <v>1308</v>
      </c>
      <c r="AJ26" s="6" t="s">
        <v>2319</v>
      </c>
      <c r="AK26" s="6" t="s">
        <v>2319</v>
      </c>
      <c r="AL26" s="6" t="s">
        <v>2319</v>
      </c>
      <c r="AM26" s="6" t="s">
        <v>2319</v>
      </c>
      <c r="AN26" s="6" t="s">
        <v>2319</v>
      </c>
      <c r="AO26" s="6" t="s">
        <v>2319</v>
      </c>
      <c r="AP26" s="6" t="s">
        <v>2319</v>
      </c>
      <c r="AQ26" s="6" t="s">
        <v>2319</v>
      </c>
      <c r="AR26" s="6" t="s">
        <v>2319</v>
      </c>
      <c r="AS26" s="6" t="s">
        <v>2319</v>
      </c>
      <c r="AT26" s="6" t="s">
        <v>2319</v>
      </c>
    </row>
    <row r="27" spans="1:46" ht="17.25" customHeight="1" x14ac:dyDescent="0.25">
      <c r="A27" t="s">
        <v>50</v>
      </c>
      <c r="B27" t="s">
        <v>1678</v>
      </c>
      <c r="C27" t="s">
        <v>1320</v>
      </c>
      <c r="D27" s="28" t="str">
        <f t="shared" si="0"/>
        <v>Allendale borough, Bergen County</v>
      </c>
      <c r="E27" t="s">
        <v>2214</v>
      </c>
      <c r="F27" t="s">
        <v>2201</v>
      </c>
      <c r="G27" s="32">
        <f>COUNTIFS('Raw Data from UFBs'!$A$3:$A$1389,'Summary By Town'!$A27,'Raw Data from UFBs'!$D$3:$D$1389,'Summary By Town'!$G$2)</f>
        <v>4</v>
      </c>
      <c r="H27" s="33">
        <f>SUMIFS('Raw Data from UFBs'!E$3:E$1389,'Raw Data from UFBs'!$A$3:$A$1389,'Summary By Town'!$A27,'Raw Data from UFBs'!$D$3:$D$1389,'Summary By Town'!$G$2)</f>
        <v>25557.8</v>
      </c>
      <c r="I27" s="33">
        <f>SUMIFS('Raw Data from UFBs'!F$3:F$1389,'Raw Data from UFBs'!$A$3:$A$1389,'Summary By Town'!$A27,'Raw Data from UFBs'!$D$3:$D$1389,'Summary By Town'!$G$2)</f>
        <v>4274800</v>
      </c>
      <c r="J27" s="34">
        <f t="shared" si="1"/>
        <v>100398.53129861009</v>
      </c>
      <c r="K27" s="32">
        <f>COUNTIFS('Raw Data from UFBs'!$A$3:$A$1389,'Summary By Town'!$A27,'Raw Data from UFBs'!$D$3:$D$1389,'Summary By Town'!$K$2)</f>
        <v>0</v>
      </c>
      <c r="L27" s="33">
        <f>SUMIFS('Raw Data from UFBs'!E$3:E$1389,'Raw Data from UFBs'!$A$3:$A$1389,'Summary By Town'!$A27,'Raw Data from UFBs'!$D$3:$D$1389,'Summary By Town'!$K$2)</f>
        <v>0</v>
      </c>
      <c r="M27" s="33">
        <f>SUMIFS('Raw Data from UFBs'!F$3:F$1389,'Raw Data from UFBs'!$A$3:$A$1389,'Summary By Town'!$A27,'Raw Data from UFBs'!$D$3:$D$1389,'Summary By Town'!$K$2)</f>
        <v>0</v>
      </c>
      <c r="N27" s="34">
        <f t="shared" si="2"/>
        <v>0</v>
      </c>
      <c r="O27" s="32">
        <f>COUNTIFS('Raw Data from UFBs'!$A$3:$A$1389,'Summary By Town'!$A27,'Raw Data from UFBs'!$D$3:$D$1389,'Summary By Town'!$O$2)</f>
        <v>0</v>
      </c>
      <c r="P27" s="33">
        <f>SUMIFS('Raw Data from UFBs'!E$3:E$1389,'Raw Data from UFBs'!$A$3:$A$1389,'Summary By Town'!$A27,'Raw Data from UFBs'!$D$3:$D$1389,'Summary By Town'!$O$2)</f>
        <v>0</v>
      </c>
      <c r="Q27" s="33">
        <f>SUMIFS('Raw Data from UFBs'!F$3:F$1389,'Raw Data from UFBs'!$A$3:$A$1389,'Summary By Town'!$A27,'Raw Data from UFBs'!$D$3:$D$1389,'Summary By Town'!$O$2)</f>
        <v>0</v>
      </c>
      <c r="R27" s="34">
        <f t="shared" si="3"/>
        <v>0</v>
      </c>
      <c r="S27" s="32">
        <f t="shared" si="4"/>
        <v>4</v>
      </c>
      <c r="T27" s="33">
        <f t="shared" si="5"/>
        <v>25557.8</v>
      </c>
      <c r="U27" s="33">
        <f t="shared" si="6"/>
        <v>4274800</v>
      </c>
      <c r="V27" s="34">
        <f t="shared" si="7"/>
        <v>100398.53129861009</v>
      </c>
      <c r="W27" s="73">
        <v>1817459000</v>
      </c>
      <c r="X27" s="74">
        <v>2.3486135327643418</v>
      </c>
      <c r="Y27" s="75">
        <v>0.24708045074527918</v>
      </c>
      <c r="Z27" s="5">
        <f t="shared" si="8"/>
        <v>18491.681623366905</v>
      </c>
      <c r="AA27" s="10">
        <f t="shared" si="10"/>
        <v>2.3520750674430619E-3</v>
      </c>
      <c r="AB27" s="73">
        <v>14385423</v>
      </c>
      <c r="AC27" s="7">
        <f t="shared" si="9"/>
        <v>1.2854458032528417E-3</v>
      </c>
      <c r="AE27" s="6" t="s">
        <v>1356</v>
      </c>
      <c r="AF27" s="6" t="s">
        <v>1359</v>
      </c>
      <c r="AG27" s="6" t="s">
        <v>1352</v>
      </c>
      <c r="AH27" s="6" t="s">
        <v>96</v>
      </c>
      <c r="AI27" s="6" t="s">
        <v>1334</v>
      </c>
      <c r="AJ27" s="6" t="s">
        <v>2319</v>
      </c>
      <c r="AK27" s="6" t="s">
        <v>2319</v>
      </c>
      <c r="AL27" s="6" t="s">
        <v>2319</v>
      </c>
      <c r="AM27" s="6" t="s">
        <v>2319</v>
      </c>
      <c r="AN27" s="6" t="s">
        <v>2319</v>
      </c>
      <c r="AO27" s="6" t="s">
        <v>2319</v>
      </c>
      <c r="AP27" s="6" t="s">
        <v>2319</v>
      </c>
      <c r="AQ27" s="6" t="s">
        <v>2319</v>
      </c>
      <c r="AR27" s="6" t="s">
        <v>2319</v>
      </c>
      <c r="AS27" s="6" t="s">
        <v>2319</v>
      </c>
      <c r="AT27" s="6" t="s">
        <v>2319</v>
      </c>
    </row>
    <row r="28" spans="1:46" ht="17.25" customHeight="1" x14ac:dyDescent="0.25">
      <c r="A28" t="s">
        <v>51</v>
      </c>
      <c r="B28" t="s">
        <v>1679</v>
      </c>
      <c r="C28" t="s">
        <v>1320</v>
      </c>
      <c r="D28" s="28" t="str">
        <f t="shared" si="0"/>
        <v>Alpine borough, Bergen County</v>
      </c>
      <c r="E28" t="s">
        <v>2214</v>
      </c>
      <c r="F28" t="s">
        <v>2203</v>
      </c>
      <c r="G28" s="32">
        <f>COUNTIFS('Raw Data from UFBs'!$A$3:$A$1389,'Summary By Town'!$A28,'Raw Data from UFBs'!$D$3:$D$1389,'Summary By Town'!$G$2)</f>
        <v>0</v>
      </c>
      <c r="H28" s="33">
        <f>SUMIFS('Raw Data from UFBs'!E$3:E$1389,'Raw Data from UFBs'!$A$3:$A$1389,'Summary By Town'!$A28,'Raw Data from UFBs'!$D$3:$D$1389,'Summary By Town'!$G$2)</f>
        <v>0</v>
      </c>
      <c r="I28" s="33">
        <f>SUMIFS('Raw Data from UFBs'!F$3:F$1389,'Raw Data from UFBs'!$A$3:$A$1389,'Summary By Town'!$A28,'Raw Data from UFBs'!$D$3:$D$1389,'Summary By Town'!$G$2)</f>
        <v>0</v>
      </c>
      <c r="J28" s="34">
        <f t="shared" si="1"/>
        <v>0</v>
      </c>
      <c r="K28" s="32">
        <f>COUNTIFS('Raw Data from UFBs'!$A$3:$A$1389,'Summary By Town'!$A28,'Raw Data from UFBs'!$D$3:$D$1389,'Summary By Town'!$K$2)</f>
        <v>0</v>
      </c>
      <c r="L28" s="33">
        <f>SUMIFS('Raw Data from UFBs'!E$3:E$1389,'Raw Data from UFBs'!$A$3:$A$1389,'Summary By Town'!$A28,'Raw Data from UFBs'!$D$3:$D$1389,'Summary By Town'!$K$2)</f>
        <v>0</v>
      </c>
      <c r="M28" s="33">
        <f>SUMIFS('Raw Data from UFBs'!F$3:F$1389,'Raw Data from UFBs'!$A$3:$A$1389,'Summary By Town'!$A28,'Raw Data from UFBs'!$D$3:$D$1389,'Summary By Town'!$K$2)</f>
        <v>0</v>
      </c>
      <c r="N28" s="34">
        <f t="shared" si="2"/>
        <v>0</v>
      </c>
      <c r="O28" s="32">
        <f>COUNTIFS('Raw Data from UFBs'!$A$3:$A$1389,'Summary By Town'!$A28,'Raw Data from UFBs'!$D$3:$D$1389,'Summary By Town'!$O$2)</f>
        <v>1</v>
      </c>
      <c r="P28" s="33">
        <f>SUMIFS('Raw Data from UFBs'!E$3:E$1389,'Raw Data from UFBs'!$A$3:$A$1389,'Summary By Town'!$A28,'Raw Data from UFBs'!$D$3:$D$1389,'Summary By Town'!$O$2)</f>
        <v>53130</v>
      </c>
      <c r="Q28" s="33">
        <f>SUMIFS('Raw Data from UFBs'!F$3:F$1389,'Raw Data from UFBs'!$A$3:$A$1389,'Summary By Town'!$A28,'Raw Data from UFBs'!$D$3:$D$1389,'Summary By Town'!$O$2)</f>
        <v>66080000</v>
      </c>
      <c r="R28" s="34">
        <f t="shared" si="3"/>
        <v>514214.14443003113</v>
      </c>
      <c r="S28" s="32">
        <f t="shared" si="4"/>
        <v>1</v>
      </c>
      <c r="T28" s="33">
        <f t="shared" si="5"/>
        <v>53130</v>
      </c>
      <c r="U28" s="33">
        <f t="shared" si="6"/>
        <v>66080000</v>
      </c>
      <c r="V28" s="34">
        <f t="shared" si="7"/>
        <v>514214.14443003113</v>
      </c>
      <c r="W28" s="73">
        <v>3313861300</v>
      </c>
      <c r="X28" s="74">
        <v>0.7781691047669963</v>
      </c>
      <c r="Y28" s="75">
        <v>0.2227138542041977</v>
      </c>
      <c r="Z28" s="5">
        <f t="shared" si="8"/>
        <v>102689.82691845718</v>
      </c>
      <c r="AA28" s="10">
        <f t="shared" si="10"/>
        <v>1.9940484533857831E-2</v>
      </c>
      <c r="AB28" s="73">
        <v>17772260</v>
      </c>
      <c r="AC28" s="7">
        <f t="shared" si="9"/>
        <v>5.7780961407529032E-3</v>
      </c>
      <c r="AE28" s="6" t="s">
        <v>1074</v>
      </c>
      <c r="AF28" s="6" t="s">
        <v>61</v>
      </c>
      <c r="AG28" s="6" t="s">
        <v>62</v>
      </c>
      <c r="AH28" s="6" t="s">
        <v>58</v>
      </c>
      <c r="AI28" s="6" t="s">
        <v>103</v>
      </c>
      <c r="AJ28" s="6" t="s">
        <v>1340</v>
      </c>
      <c r="AK28" s="6" t="s">
        <v>2319</v>
      </c>
      <c r="AL28" s="6" t="s">
        <v>2319</v>
      </c>
      <c r="AM28" s="6" t="s">
        <v>2319</v>
      </c>
      <c r="AN28" s="6" t="s">
        <v>2319</v>
      </c>
      <c r="AO28" s="6" t="s">
        <v>2319</v>
      </c>
      <c r="AP28" s="6" t="s">
        <v>2319</v>
      </c>
      <c r="AQ28" s="6" t="s">
        <v>2319</v>
      </c>
      <c r="AR28" s="6" t="s">
        <v>2319</v>
      </c>
      <c r="AS28" s="6" t="s">
        <v>2319</v>
      </c>
      <c r="AT28" s="6" t="s">
        <v>2319</v>
      </c>
    </row>
    <row r="29" spans="1:46" ht="17.25" customHeight="1" x14ac:dyDescent="0.25">
      <c r="A29" t="s">
        <v>53</v>
      </c>
      <c r="B29" t="s">
        <v>1680</v>
      </c>
      <c r="C29" t="s">
        <v>1320</v>
      </c>
      <c r="D29" s="28" t="str">
        <f t="shared" si="0"/>
        <v>Bergenfield borough, Bergen County</v>
      </c>
      <c r="E29" t="s">
        <v>2214</v>
      </c>
      <c r="F29" t="s">
        <v>2201</v>
      </c>
      <c r="G29" s="32">
        <f>COUNTIFS('Raw Data from UFBs'!$A$3:$A$1389,'Summary By Town'!$A29,'Raw Data from UFBs'!$D$3:$D$1389,'Summary By Town'!$G$2)</f>
        <v>1</v>
      </c>
      <c r="H29" s="33">
        <f>SUMIFS('Raw Data from UFBs'!E$3:E$1389,'Raw Data from UFBs'!$A$3:$A$1389,'Summary By Town'!$A29,'Raw Data from UFBs'!$D$3:$D$1389,'Summary By Town'!$G$2)</f>
        <v>88960</v>
      </c>
      <c r="I29" s="33">
        <f>SUMIFS('Raw Data from UFBs'!F$3:F$1389,'Raw Data from UFBs'!$A$3:$A$1389,'Summary By Town'!$A29,'Raw Data from UFBs'!$D$3:$D$1389,'Summary By Town'!$G$2)</f>
        <v>13500000</v>
      </c>
      <c r="J29" s="34">
        <f t="shared" si="1"/>
        <v>440318.12781903805</v>
      </c>
      <c r="K29" s="32">
        <f>COUNTIFS('Raw Data from UFBs'!$A$3:$A$1389,'Summary By Town'!$A29,'Raw Data from UFBs'!$D$3:$D$1389,'Summary By Town'!$K$2)</f>
        <v>0</v>
      </c>
      <c r="L29" s="33">
        <f>SUMIFS('Raw Data from UFBs'!E$3:E$1389,'Raw Data from UFBs'!$A$3:$A$1389,'Summary By Town'!$A29,'Raw Data from UFBs'!$D$3:$D$1389,'Summary By Town'!$K$2)</f>
        <v>0</v>
      </c>
      <c r="M29" s="33">
        <f>SUMIFS('Raw Data from UFBs'!F$3:F$1389,'Raw Data from UFBs'!$A$3:$A$1389,'Summary By Town'!$A29,'Raw Data from UFBs'!$D$3:$D$1389,'Summary By Town'!$K$2)</f>
        <v>0</v>
      </c>
      <c r="N29" s="34">
        <f t="shared" si="2"/>
        <v>0</v>
      </c>
      <c r="O29" s="32">
        <f>COUNTIFS('Raw Data from UFBs'!$A$3:$A$1389,'Summary By Town'!$A29,'Raw Data from UFBs'!$D$3:$D$1389,'Summary By Town'!$O$2)</f>
        <v>0</v>
      </c>
      <c r="P29" s="33">
        <f>SUMIFS('Raw Data from UFBs'!E$3:E$1389,'Raw Data from UFBs'!$A$3:$A$1389,'Summary By Town'!$A29,'Raw Data from UFBs'!$D$3:$D$1389,'Summary By Town'!$O$2)</f>
        <v>0</v>
      </c>
      <c r="Q29" s="33">
        <f>SUMIFS('Raw Data from UFBs'!F$3:F$1389,'Raw Data from UFBs'!$A$3:$A$1389,'Summary By Town'!$A29,'Raw Data from UFBs'!$D$3:$D$1389,'Summary By Town'!$O$2)</f>
        <v>0</v>
      </c>
      <c r="R29" s="34">
        <f t="shared" si="3"/>
        <v>0</v>
      </c>
      <c r="S29" s="32">
        <f t="shared" si="4"/>
        <v>1</v>
      </c>
      <c r="T29" s="33">
        <f t="shared" si="5"/>
        <v>88960</v>
      </c>
      <c r="U29" s="33">
        <f t="shared" si="6"/>
        <v>13500000</v>
      </c>
      <c r="V29" s="34">
        <f t="shared" si="7"/>
        <v>440318.12781903805</v>
      </c>
      <c r="W29" s="73">
        <v>2908217230</v>
      </c>
      <c r="X29" s="74">
        <v>3.2616157616225041</v>
      </c>
      <c r="Y29" s="75">
        <v>0.34814018091077747</v>
      </c>
      <c r="Z29" s="5">
        <f t="shared" si="8"/>
        <v>122321.88218339198</v>
      </c>
      <c r="AA29" s="10">
        <f t="shared" si="10"/>
        <v>4.6420191245479967E-3</v>
      </c>
      <c r="AB29" s="73">
        <v>39695280</v>
      </c>
      <c r="AC29" s="7">
        <f t="shared" si="9"/>
        <v>3.0815220898653939E-3</v>
      </c>
      <c r="AE29" s="6" t="s">
        <v>75</v>
      </c>
      <c r="AF29" s="6" t="s">
        <v>107</v>
      </c>
      <c r="AG29" s="6" t="s">
        <v>1074</v>
      </c>
      <c r="AH29" s="6" t="s">
        <v>1337</v>
      </c>
      <c r="AI29" s="6" t="s">
        <v>61</v>
      </c>
      <c r="AJ29" s="6" t="s">
        <v>63</v>
      </c>
      <c r="AK29" s="6" t="s">
        <v>2319</v>
      </c>
      <c r="AL29" s="6" t="s">
        <v>2319</v>
      </c>
      <c r="AM29" s="6" t="s">
        <v>2319</v>
      </c>
      <c r="AN29" s="6" t="s">
        <v>2319</v>
      </c>
      <c r="AO29" s="6" t="s">
        <v>2319</v>
      </c>
      <c r="AP29" s="6" t="s">
        <v>2319</v>
      </c>
      <c r="AQ29" s="6" t="s">
        <v>2319</v>
      </c>
      <c r="AR29" s="6" t="s">
        <v>2319</v>
      </c>
      <c r="AS29" s="6" t="s">
        <v>2319</v>
      </c>
      <c r="AT29" s="6" t="s">
        <v>2319</v>
      </c>
    </row>
    <row r="30" spans="1:46" ht="17.25" customHeight="1" x14ac:dyDescent="0.25">
      <c r="A30" t="s">
        <v>1321</v>
      </c>
      <c r="B30" t="s">
        <v>1681</v>
      </c>
      <c r="C30" t="s">
        <v>1320</v>
      </c>
      <c r="D30" s="28" t="str">
        <f t="shared" si="0"/>
        <v>Bogota borough, Bergen County</v>
      </c>
      <c r="E30" t="s">
        <v>2214</v>
      </c>
      <c r="F30" t="s">
        <v>2201</v>
      </c>
      <c r="G30" s="32">
        <f>COUNTIFS('Raw Data from UFBs'!$A$3:$A$1389,'Summary By Town'!$A30,'Raw Data from UFBs'!$D$3:$D$1389,'Summary By Town'!$G$2)</f>
        <v>0</v>
      </c>
      <c r="H30" s="33">
        <f>SUMIFS('Raw Data from UFBs'!E$3:E$1389,'Raw Data from UFBs'!$A$3:$A$1389,'Summary By Town'!$A30,'Raw Data from UFBs'!$D$3:$D$1389,'Summary By Town'!$G$2)</f>
        <v>0</v>
      </c>
      <c r="I30" s="33">
        <f>SUMIFS('Raw Data from UFBs'!F$3:F$1389,'Raw Data from UFBs'!$A$3:$A$1389,'Summary By Town'!$A30,'Raw Data from UFBs'!$D$3:$D$1389,'Summary By Town'!$G$2)</f>
        <v>0</v>
      </c>
      <c r="J30" s="34">
        <f t="shared" si="1"/>
        <v>0</v>
      </c>
      <c r="K30" s="32">
        <f>COUNTIFS('Raw Data from UFBs'!$A$3:$A$1389,'Summary By Town'!$A30,'Raw Data from UFBs'!$D$3:$D$1389,'Summary By Town'!$K$2)</f>
        <v>0</v>
      </c>
      <c r="L30" s="33">
        <f>SUMIFS('Raw Data from UFBs'!E$3:E$1389,'Raw Data from UFBs'!$A$3:$A$1389,'Summary By Town'!$A30,'Raw Data from UFBs'!$D$3:$D$1389,'Summary By Town'!$K$2)</f>
        <v>0</v>
      </c>
      <c r="M30" s="33">
        <f>SUMIFS('Raw Data from UFBs'!F$3:F$1389,'Raw Data from UFBs'!$A$3:$A$1389,'Summary By Town'!$A30,'Raw Data from UFBs'!$D$3:$D$1389,'Summary By Town'!$K$2)</f>
        <v>0</v>
      </c>
      <c r="N30" s="34">
        <f t="shared" si="2"/>
        <v>0</v>
      </c>
      <c r="O30" s="32">
        <f>COUNTIFS('Raw Data from UFBs'!$A$3:$A$1389,'Summary By Town'!$A30,'Raw Data from UFBs'!$D$3:$D$1389,'Summary By Town'!$O$2)</f>
        <v>1</v>
      </c>
      <c r="P30" s="33">
        <f>SUMIFS('Raw Data from UFBs'!E$3:E$1389,'Raw Data from UFBs'!$A$3:$A$1389,'Summary By Town'!$A30,'Raw Data from UFBs'!$D$3:$D$1389,'Summary By Town'!$O$2)</f>
        <v>93712.92</v>
      </c>
      <c r="Q30" s="33">
        <f>SUMIFS('Raw Data from UFBs'!F$3:F$1389,'Raw Data from UFBs'!$A$3:$A$1389,'Summary By Town'!$A30,'Raw Data from UFBs'!$D$3:$D$1389,'Summary By Town'!$O$2)</f>
        <v>5958000</v>
      </c>
      <c r="R30" s="34">
        <f t="shared" si="3"/>
        <v>239357.87703864157</v>
      </c>
      <c r="S30" s="32">
        <f t="shared" si="4"/>
        <v>1</v>
      </c>
      <c r="T30" s="33">
        <f t="shared" si="5"/>
        <v>93712.92</v>
      </c>
      <c r="U30" s="33">
        <f t="shared" si="6"/>
        <v>5958000</v>
      </c>
      <c r="V30" s="34">
        <f t="shared" si="7"/>
        <v>239357.87703864157</v>
      </c>
      <c r="W30" s="73">
        <v>718640000</v>
      </c>
      <c r="X30" s="74">
        <v>4.0174198898731381</v>
      </c>
      <c r="Y30" s="75">
        <v>0.31213755788552172</v>
      </c>
      <c r="Z30" s="5">
        <f t="shared" si="8"/>
        <v>45461.261208383301</v>
      </c>
      <c r="AA30" s="10">
        <f t="shared" si="10"/>
        <v>8.290660135812089E-3</v>
      </c>
      <c r="AB30" s="73">
        <v>9363421</v>
      </c>
      <c r="AC30" s="7">
        <f t="shared" si="9"/>
        <v>4.8551978180179341E-3</v>
      </c>
      <c r="AE30" s="6" t="s">
        <v>1347</v>
      </c>
      <c r="AF30" s="6" t="s">
        <v>82</v>
      </c>
      <c r="AG30" s="6" t="s">
        <v>107</v>
      </c>
      <c r="AH30" s="6" t="s">
        <v>2319</v>
      </c>
      <c r="AI30" s="6" t="s">
        <v>2319</v>
      </c>
      <c r="AJ30" s="6" t="s">
        <v>2319</v>
      </c>
      <c r="AK30" s="6" t="s">
        <v>2319</v>
      </c>
      <c r="AL30" s="6" t="s">
        <v>2319</v>
      </c>
      <c r="AM30" s="6" t="s">
        <v>2319</v>
      </c>
      <c r="AN30" s="6" t="s">
        <v>2319</v>
      </c>
      <c r="AO30" s="6" t="s">
        <v>2319</v>
      </c>
      <c r="AP30" s="6" t="s">
        <v>2319</v>
      </c>
      <c r="AQ30" s="6" t="s">
        <v>2319</v>
      </c>
      <c r="AR30" s="6" t="s">
        <v>2319</v>
      </c>
      <c r="AS30" s="6" t="s">
        <v>2319</v>
      </c>
      <c r="AT30" s="6" t="s">
        <v>2319</v>
      </c>
    </row>
    <row r="31" spans="1:46" ht="17.25" customHeight="1" x14ac:dyDescent="0.25">
      <c r="A31" t="s">
        <v>1322</v>
      </c>
      <c r="B31" t="s">
        <v>1682</v>
      </c>
      <c r="C31" t="s">
        <v>1320</v>
      </c>
      <c r="D31" s="28" t="str">
        <f t="shared" si="0"/>
        <v>Carlstadt borough, Bergen County</v>
      </c>
      <c r="E31" t="s">
        <v>2214</v>
      </c>
      <c r="F31" t="s">
        <v>2205</v>
      </c>
      <c r="G31" s="32">
        <f>COUNTIFS('Raw Data from UFBs'!$A$3:$A$1389,'Summary By Town'!$A31,'Raw Data from UFBs'!$D$3:$D$1389,'Summary By Town'!$G$2)</f>
        <v>0</v>
      </c>
      <c r="H31" s="33">
        <f>SUMIFS('Raw Data from UFBs'!E$3:E$1389,'Raw Data from UFBs'!$A$3:$A$1389,'Summary By Town'!$A31,'Raw Data from UFBs'!$D$3:$D$1389,'Summary By Town'!$G$2)</f>
        <v>0</v>
      </c>
      <c r="I31" s="33">
        <f>SUMIFS('Raw Data from UFBs'!F$3:F$1389,'Raw Data from UFBs'!$A$3:$A$1389,'Summary By Town'!$A31,'Raw Data from UFBs'!$D$3:$D$1389,'Summary By Town'!$G$2)</f>
        <v>0</v>
      </c>
      <c r="J31" s="34">
        <f t="shared" si="1"/>
        <v>0</v>
      </c>
      <c r="K31" s="32">
        <f>COUNTIFS('Raw Data from UFBs'!$A$3:$A$1389,'Summary By Town'!$A31,'Raw Data from UFBs'!$D$3:$D$1389,'Summary By Town'!$K$2)</f>
        <v>0</v>
      </c>
      <c r="L31" s="33">
        <f>SUMIFS('Raw Data from UFBs'!E$3:E$1389,'Raw Data from UFBs'!$A$3:$A$1389,'Summary By Town'!$A31,'Raw Data from UFBs'!$D$3:$D$1389,'Summary By Town'!$K$2)</f>
        <v>0</v>
      </c>
      <c r="M31" s="33">
        <f>SUMIFS('Raw Data from UFBs'!F$3:F$1389,'Raw Data from UFBs'!$A$3:$A$1389,'Summary By Town'!$A31,'Raw Data from UFBs'!$D$3:$D$1389,'Summary By Town'!$K$2)</f>
        <v>0</v>
      </c>
      <c r="N31" s="34">
        <f t="shared" si="2"/>
        <v>0</v>
      </c>
      <c r="O31" s="32">
        <f>COUNTIFS('Raw Data from UFBs'!$A$3:$A$1389,'Summary By Town'!$A31,'Raw Data from UFBs'!$D$3:$D$1389,'Summary By Town'!$O$2)</f>
        <v>0</v>
      </c>
      <c r="P31" s="33">
        <f>SUMIFS('Raw Data from UFBs'!E$3:E$1389,'Raw Data from UFBs'!$A$3:$A$1389,'Summary By Town'!$A31,'Raw Data from UFBs'!$D$3:$D$1389,'Summary By Town'!$O$2)</f>
        <v>0</v>
      </c>
      <c r="Q31" s="33">
        <f>SUMIFS('Raw Data from UFBs'!F$3:F$1389,'Raw Data from UFBs'!$A$3:$A$1389,'Summary By Town'!$A31,'Raw Data from UFBs'!$D$3:$D$1389,'Summary By Town'!$O$2)</f>
        <v>0</v>
      </c>
      <c r="R31" s="34">
        <f t="shared" si="3"/>
        <v>0</v>
      </c>
      <c r="S31" s="32">
        <f t="shared" si="4"/>
        <v>0</v>
      </c>
      <c r="T31" s="33">
        <f t="shared" si="5"/>
        <v>0</v>
      </c>
      <c r="U31" s="33">
        <f t="shared" si="6"/>
        <v>0</v>
      </c>
      <c r="V31" s="34">
        <f t="shared" si="7"/>
        <v>0</v>
      </c>
      <c r="W31" s="73">
        <v>2610923514</v>
      </c>
      <c r="X31" s="74">
        <v>1.8347165036933293</v>
      </c>
      <c r="Y31" s="75">
        <v>0.43071816998977797</v>
      </c>
      <c r="Z31" s="5">
        <f t="shared" si="8"/>
        <v>0</v>
      </c>
      <c r="AA31" s="10">
        <f t="shared" si="10"/>
        <v>0</v>
      </c>
      <c r="AB31" s="73">
        <v>22789616.809999999</v>
      </c>
      <c r="AC31" s="7">
        <f t="shared" si="9"/>
        <v>0</v>
      </c>
      <c r="AE31" s="6" t="s">
        <v>563</v>
      </c>
      <c r="AF31" s="6" t="s">
        <v>558</v>
      </c>
      <c r="AG31" s="6" t="s">
        <v>1346</v>
      </c>
      <c r="AH31" s="6" t="s">
        <v>66</v>
      </c>
      <c r="AI31" s="6" t="s">
        <v>1073</v>
      </c>
      <c r="AJ31" s="6" t="s">
        <v>1357</v>
      </c>
      <c r="AK31" s="6" t="s">
        <v>113</v>
      </c>
      <c r="AL31" s="6" t="s">
        <v>1353</v>
      </c>
      <c r="AM31" s="6" t="s">
        <v>2319</v>
      </c>
      <c r="AN31" s="6" t="s">
        <v>2319</v>
      </c>
      <c r="AO31" s="6" t="s">
        <v>2319</v>
      </c>
      <c r="AP31" s="6" t="s">
        <v>2319</v>
      </c>
      <c r="AQ31" s="6" t="s">
        <v>2319</v>
      </c>
      <c r="AR31" s="6" t="s">
        <v>2319</v>
      </c>
      <c r="AS31" s="6" t="s">
        <v>2319</v>
      </c>
      <c r="AT31" s="6" t="s">
        <v>2319</v>
      </c>
    </row>
    <row r="32" spans="1:46" ht="17.25" customHeight="1" x14ac:dyDescent="0.25">
      <c r="A32" t="s">
        <v>55</v>
      </c>
      <c r="B32" t="s">
        <v>1683</v>
      </c>
      <c r="C32" t="s">
        <v>1320</v>
      </c>
      <c r="D32" s="28" t="str">
        <f t="shared" si="0"/>
        <v>Cliffside Park borough, Bergen County</v>
      </c>
      <c r="E32" t="s">
        <v>2214</v>
      </c>
      <c r="F32" t="s">
        <v>2205</v>
      </c>
      <c r="G32" s="32">
        <f>COUNTIFS('Raw Data from UFBs'!$A$3:$A$1389,'Summary By Town'!$A32,'Raw Data from UFBs'!$D$3:$D$1389,'Summary By Town'!$G$2)</f>
        <v>1</v>
      </c>
      <c r="H32" s="33">
        <f>SUMIFS('Raw Data from UFBs'!E$3:E$1389,'Raw Data from UFBs'!$A$3:$A$1389,'Summary By Town'!$A32,'Raw Data from UFBs'!$D$3:$D$1389,'Summary By Town'!$G$2)</f>
        <v>80721</v>
      </c>
      <c r="I32" s="33">
        <f>SUMIFS('Raw Data from UFBs'!F$3:F$1389,'Raw Data from UFBs'!$A$3:$A$1389,'Summary By Town'!$A32,'Raw Data from UFBs'!$D$3:$D$1389,'Summary By Town'!$G$2)</f>
        <v>41326000</v>
      </c>
      <c r="J32" s="34">
        <f t="shared" si="1"/>
        <v>1008813.7639052481</v>
      </c>
      <c r="K32" s="32">
        <f>COUNTIFS('Raw Data from UFBs'!$A$3:$A$1389,'Summary By Town'!$A32,'Raw Data from UFBs'!$D$3:$D$1389,'Summary By Town'!$K$2)</f>
        <v>0</v>
      </c>
      <c r="L32" s="33">
        <f>SUMIFS('Raw Data from UFBs'!E$3:E$1389,'Raw Data from UFBs'!$A$3:$A$1389,'Summary By Town'!$A32,'Raw Data from UFBs'!$D$3:$D$1389,'Summary By Town'!$K$2)</f>
        <v>0</v>
      </c>
      <c r="M32" s="33">
        <f>SUMIFS('Raw Data from UFBs'!F$3:F$1389,'Raw Data from UFBs'!$A$3:$A$1389,'Summary By Town'!$A32,'Raw Data from UFBs'!$D$3:$D$1389,'Summary By Town'!$K$2)</f>
        <v>0</v>
      </c>
      <c r="N32" s="34">
        <f t="shared" si="2"/>
        <v>0</v>
      </c>
      <c r="O32" s="32">
        <f>COUNTIFS('Raw Data from UFBs'!$A$3:$A$1389,'Summary By Town'!$A32,'Raw Data from UFBs'!$D$3:$D$1389,'Summary By Town'!$O$2)</f>
        <v>1</v>
      </c>
      <c r="P32" s="33">
        <f>SUMIFS('Raw Data from UFBs'!E$3:E$1389,'Raw Data from UFBs'!$A$3:$A$1389,'Summary By Town'!$A32,'Raw Data from UFBs'!$D$3:$D$1389,'Summary By Town'!$O$2)</f>
        <v>150000</v>
      </c>
      <c r="Q32" s="33">
        <f>SUMIFS('Raw Data from UFBs'!F$3:F$1389,'Raw Data from UFBs'!$A$3:$A$1389,'Summary By Town'!$A32,'Raw Data from UFBs'!$D$3:$D$1389,'Summary By Town'!$O$2)</f>
        <v>84737300</v>
      </c>
      <c r="R32" s="34">
        <f t="shared" si="3"/>
        <v>2068532.0272024437</v>
      </c>
      <c r="S32" s="32">
        <f t="shared" si="4"/>
        <v>2</v>
      </c>
      <c r="T32" s="33">
        <f t="shared" si="5"/>
        <v>230721</v>
      </c>
      <c r="U32" s="33">
        <f t="shared" si="6"/>
        <v>126063300</v>
      </c>
      <c r="V32" s="34">
        <f t="shared" si="7"/>
        <v>3077345.7911076918</v>
      </c>
      <c r="W32" s="73">
        <v>3153434122</v>
      </c>
      <c r="X32" s="74">
        <v>2.4411115614994148</v>
      </c>
      <c r="Y32" s="75">
        <v>0.38890554314842851</v>
      </c>
      <c r="Z32" s="5">
        <f t="shared" si="8"/>
        <v>1107068.1605255187</v>
      </c>
      <c r="AA32" s="10">
        <f t="shared" si="10"/>
        <v>3.997651294521002E-2</v>
      </c>
      <c r="AB32" s="73">
        <v>36875445</v>
      </c>
      <c r="AC32" s="7">
        <f t="shared" si="9"/>
        <v>3.0021825106802607E-2</v>
      </c>
      <c r="AE32" s="6" t="s">
        <v>558</v>
      </c>
      <c r="AF32" s="6" t="s">
        <v>1326</v>
      </c>
      <c r="AG32" s="6" t="s">
        <v>1346</v>
      </c>
      <c r="AH32" s="6" t="s">
        <v>70</v>
      </c>
      <c r="AI32" s="6" t="s">
        <v>79</v>
      </c>
      <c r="AJ32" s="6" t="s">
        <v>2319</v>
      </c>
      <c r="AK32" s="6" t="s">
        <v>2319</v>
      </c>
      <c r="AL32" s="6" t="s">
        <v>2319</v>
      </c>
      <c r="AM32" s="6" t="s">
        <v>2319</v>
      </c>
      <c r="AN32" s="6" t="s">
        <v>2319</v>
      </c>
      <c r="AO32" s="6" t="s">
        <v>2319</v>
      </c>
      <c r="AP32" s="6" t="s">
        <v>2319</v>
      </c>
      <c r="AQ32" s="6" t="s">
        <v>2319</v>
      </c>
      <c r="AR32" s="6" t="s">
        <v>2319</v>
      </c>
      <c r="AS32" s="6" t="s">
        <v>2319</v>
      </c>
      <c r="AT32" s="6" t="s">
        <v>2319</v>
      </c>
    </row>
    <row r="33" spans="1:46" ht="17.25" customHeight="1" x14ac:dyDescent="0.25">
      <c r="A33" t="s">
        <v>58</v>
      </c>
      <c r="B33" t="s">
        <v>1684</v>
      </c>
      <c r="C33" t="s">
        <v>1320</v>
      </c>
      <c r="D33" s="28" t="str">
        <f t="shared" si="0"/>
        <v>Closter borough, Bergen County</v>
      </c>
      <c r="E33" t="s">
        <v>2214</v>
      </c>
      <c r="F33" t="s">
        <v>2201</v>
      </c>
      <c r="G33" s="32">
        <f>COUNTIFS('Raw Data from UFBs'!$A$3:$A$1389,'Summary By Town'!$A33,'Raw Data from UFBs'!$D$3:$D$1389,'Summary By Town'!$G$2)</f>
        <v>0</v>
      </c>
      <c r="H33" s="33">
        <f>SUMIFS('Raw Data from UFBs'!E$3:E$1389,'Raw Data from UFBs'!$A$3:$A$1389,'Summary By Town'!$A33,'Raw Data from UFBs'!$D$3:$D$1389,'Summary By Town'!$G$2)</f>
        <v>0</v>
      </c>
      <c r="I33" s="33">
        <f>SUMIFS('Raw Data from UFBs'!F$3:F$1389,'Raw Data from UFBs'!$A$3:$A$1389,'Summary By Town'!$A33,'Raw Data from UFBs'!$D$3:$D$1389,'Summary By Town'!$G$2)</f>
        <v>0</v>
      </c>
      <c r="J33" s="34">
        <f t="shared" si="1"/>
        <v>0</v>
      </c>
      <c r="K33" s="32">
        <f>COUNTIFS('Raw Data from UFBs'!$A$3:$A$1389,'Summary By Town'!$A33,'Raw Data from UFBs'!$D$3:$D$1389,'Summary By Town'!$K$2)</f>
        <v>0</v>
      </c>
      <c r="L33" s="33">
        <f>SUMIFS('Raw Data from UFBs'!E$3:E$1389,'Raw Data from UFBs'!$A$3:$A$1389,'Summary By Town'!$A33,'Raw Data from UFBs'!$D$3:$D$1389,'Summary By Town'!$K$2)</f>
        <v>0</v>
      </c>
      <c r="M33" s="33">
        <f>SUMIFS('Raw Data from UFBs'!F$3:F$1389,'Raw Data from UFBs'!$A$3:$A$1389,'Summary By Town'!$A33,'Raw Data from UFBs'!$D$3:$D$1389,'Summary By Town'!$K$2)</f>
        <v>0</v>
      </c>
      <c r="N33" s="34">
        <f t="shared" si="2"/>
        <v>0</v>
      </c>
      <c r="O33" s="32">
        <f>COUNTIFS('Raw Data from UFBs'!$A$3:$A$1389,'Summary By Town'!$A33,'Raw Data from UFBs'!$D$3:$D$1389,'Summary By Town'!$O$2)</f>
        <v>3</v>
      </c>
      <c r="P33" s="33">
        <f>SUMIFS('Raw Data from UFBs'!E$3:E$1389,'Raw Data from UFBs'!$A$3:$A$1389,'Summary By Town'!$A33,'Raw Data from UFBs'!$D$3:$D$1389,'Summary By Town'!$O$2)</f>
        <v>57344.95</v>
      </c>
      <c r="Q33" s="33">
        <f>SUMIFS('Raw Data from UFBs'!F$3:F$1389,'Raw Data from UFBs'!$A$3:$A$1389,'Summary By Town'!$A33,'Raw Data from UFBs'!$D$3:$D$1389,'Summary By Town'!$O$2)</f>
        <v>7474300</v>
      </c>
      <c r="R33" s="34">
        <f t="shared" si="3"/>
        <v>165662.53215239733</v>
      </c>
      <c r="S33" s="32">
        <f t="shared" si="4"/>
        <v>3</v>
      </c>
      <c r="T33" s="33">
        <f t="shared" si="5"/>
        <v>57344.95</v>
      </c>
      <c r="U33" s="33">
        <f t="shared" si="6"/>
        <v>7474300</v>
      </c>
      <c r="V33" s="34">
        <f t="shared" si="7"/>
        <v>165662.53215239733</v>
      </c>
      <c r="W33" s="73">
        <v>2428378200</v>
      </c>
      <c r="X33" s="74">
        <v>2.2164287244611178</v>
      </c>
      <c r="Y33" s="75">
        <v>0.2512775901868407</v>
      </c>
      <c r="Z33" s="5">
        <f t="shared" si="8"/>
        <v>27217.781018119545</v>
      </c>
      <c r="AA33" s="10">
        <f t="shared" si="10"/>
        <v>3.077897833212306E-3</v>
      </c>
      <c r="AB33" s="73">
        <v>15562005</v>
      </c>
      <c r="AC33" s="7">
        <f t="shared" si="9"/>
        <v>1.748989350544454E-3</v>
      </c>
      <c r="AE33" s="6" t="s">
        <v>62</v>
      </c>
      <c r="AF33" s="6" t="s">
        <v>83</v>
      </c>
      <c r="AG33" s="6" t="s">
        <v>72</v>
      </c>
      <c r="AH33" s="6" t="s">
        <v>51</v>
      </c>
      <c r="AI33" s="6" t="s">
        <v>1329</v>
      </c>
      <c r="AJ33" s="6" t="s">
        <v>1340</v>
      </c>
      <c r="AK33" s="6" t="s">
        <v>2319</v>
      </c>
      <c r="AL33" s="6" t="s">
        <v>2319</v>
      </c>
      <c r="AM33" s="6" t="s">
        <v>2319</v>
      </c>
      <c r="AN33" s="6" t="s">
        <v>2319</v>
      </c>
      <c r="AO33" s="6" t="s">
        <v>2319</v>
      </c>
      <c r="AP33" s="6" t="s">
        <v>2319</v>
      </c>
      <c r="AQ33" s="6" t="s">
        <v>2319</v>
      </c>
      <c r="AR33" s="6" t="s">
        <v>2319</v>
      </c>
      <c r="AS33" s="6" t="s">
        <v>2319</v>
      </c>
      <c r="AT33" s="6" t="s">
        <v>2319</v>
      </c>
    </row>
    <row r="34" spans="1:46" ht="17.25" customHeight="1" x14ac:dyDescent="0.25">
      <c r="A34" t="s">
        <v>61</v>
      </c>
      <c r="B34" t="s">
        <v>1685</v>
      </c>
      <c r="C34" t="s">
        <v>1320</v>
      </c>
      <c r="D34" s="28" t="str">
        <f t="shared" si="0"/>
        <v>Cresskill borough, Bergen County</v>
      </c>
      <c r="E34" t="s">
        <v>2214</v>
      </c>
      <c r="F34" t="s">
        <v>2201</v>
      </c>
      <c r="G34" s="32">
        <f>COUNTIFS('Raw Data from UFBs'!$A$3:$A$1389,'Summary By Town'!$A34,'Raw Data from UFBs'!$D$3:$D$1389,'Summary By Town'!$G$2)</f>
        <v>0</v>
      </c>
      <c r="H34" s="33">
        <f>SUMIFS('Raw Data from UFBs'!E$3:E$1389,'Raw Data from UFBs'!$A$3:$A$1389,'Summary By Town'!$A34,'Raw Data from UFBs'!$D$3:$D$1389,'Summary By Town'!$G$2)</f>
        <v>0</v>
      </c>
      <c r="I34" s="33">
        <f>SUMIFS('Raw Data from UFBs'!F$3:F$1389,'Raw Data from UFBs'!$A$3:$A$1389,'Summary By Town'!$A34,'Raw Data from UFBs'!$D$3:$D$1389,'Summary By Town'!$G$2)</f>
        <v>0</v>
      </c>
      <c r="J34" s="34">
        <f t="shared" si="1"/>
        <v>0</v>
      </c>
      <c r="K34" s="32">
        <f>COUNTIFS('Raw Data from UFBs'!$A$3:$A$1389,'Summary By Town'!$A34,'Raw Data from UFBs'!$D$3:$D$1389,'Summary By Town'!$K$2)</f>
        <v>0</v>
      </c>
      <c r="L34" s="33">
        <f>SUMIFS('Raw Data from UFBs'!E$3:E$1389,'Raw Data from UFBs'!$A$3:$A$1389,'Summary By Town'!$A34,'Raw Data from UFBs'!$D$3:$D$1389,'Summary By Town'!$K$2)</f>
        <v>0</v>
      </c>
      <c r="M34" s="33">
        <f>SUMIFS('Raw Data from UFBs'!F$3:F$1389,'Raw Data from UFBs'!$A$3:$A$1389,'Summary By Town'!$A34,'Raw Data from UFBs'!$D$3:$D$1389,'Summary By Town'!$K$2)</f>
        <v>0</v>
      </c>
      <c r="N34" s="34">
        <f t="shared" si="2"/>
        <v>0</v>
      </c>
      <c r="O34" s="32">
        <f>COUNTIFS('Raw Data from UFBs'!$A$3:$A$1389,'Summary By Town'!$A34,'Raw Data from UFBs'!$D$3:$D$1389,'Summary By Town'!$O$2)</f>
        <v>2</v>
      </c>
      <c r="P34" s="33">
        <f>SUMIFS('Raw Data from UFBs'!E$3:E$1389,'Raw Data from UFBs'!$A$3:$A$1389,'Summary By Town'!$A34,'Raw Data from UFBs'!$D$3:$D$1389,'Summary By Town'!$O$2)</f>
        <v>160656</v>
      </c>
      <c r="Q34" s="33">
        <f>SUMIFS('Raw Data from UFBs'!F$3:F$1389,'Raw Data from UFBs'!$A$3:$A$1389,'Summary By Town'!$A34,'Raw Data from UFBs'!$D$3:$D$1389,'Summary By Town'!$O$2)</f>
        <v>34090600</v>
      </c>
      <c r="R34" s="34">
        <f t="shared" si="3"/>
        <v>820288.73809522833</v>
      </c>
      <c r="S34" s="32">
        <f t="shared" si="4"/>
        <v>2</v>
      </c>
      <c r="T34" s="33">
        <f t="shared" si="5"/>
        <v>160656</v>
      </c>
      <c r="U34" s="33">
        <f t="shared" si="6"/>
        <v>34090600</v>
      </c>
      <c r="V34" s="34">
        <f t="shared" si="7"/>
        <v>820288.73809522833</v>
      </c>
      <c r="W34" s="73">
        <v>2317599500</v>
      </c>
      <c r="X34" s="74">
        <v>2.406202114645176</v>
      </c>
      <c r="Y34" s="75">
        <v>0.31710286177736713</v>
      </c>
      <c r="Z34" s="5">
        <f t="shared" si="8"/>
        <v>209171.42897203739</v>
      </c>
      <c r="AA34" s="10">
        <f t="shared" si="10"/>
        <v>1.4709443974250081E-2</v>
      </c>
      <c r="AB34" s="73">
        <v>15301848</v>
      </c>
      <c r="AC34" s="7">
        <f t="shared" si="9"/>
        <v>1.3669684143512431E-2</v>
      </c>
      <c r="AE34" s="6" t="s">
        <v>1074</v>
      </c>
      <c r="AF34" s="6" t="s">
        <v>53</v>
      </c>
      <c r="AG34" s="6" t="s">
        <v>63</v>
      </c>
      <c r="AH34" s="6" t="s">
        <v>62</v>
      </c>
      <c r="AI34" s="6" t="s">
        <v>51</v>
      </c>
      <c r="AJ34" s="6" t="s">
        <v>2319</v>
      </c>
      <c r="AK34" s="6" t="s">
        <v>2319</v>
      </c>
      <c r="AL34" s="6" t="s">
        <v>2319</v>
      </c>
      <c r="AM34" s="6" t="s">
        <v>2319</v>
      </c>
      <c r="AN34" s="6" t="s">
        <v>2319</v>
      </c>
      <c r="AO34" s="6" t="s">
        <v>2319</v>
      </c>
      <c r="AP34" s="6" t="s">
        <v>2319</v>
      </c>
      <c r="AQ34" s="6" t="s">
        <v>2319</v>
      </c>
      <c r="AR34" s="6" t="s">
        <v>2319</v>
      </c>
      <c r="AS34" s="6" t="s">
        <v>2319</v>
      </c>
      <c r="AT34" s="6" t="s">
        <v>2319</v>
      </c>
    </row>
    <row r="35" spans="1:46" ht="17.25" customHeight="1" x14ac:dyDescent="0.25">
      <c r="A35" t="s">
        <v>62</v>
      </c>
      <c r="B35" t="s">
        <v>1686</v>
      </c>
      <c r="C35" t="s">
        <v>1320</v>
      </c>
      <c r="D35" s="28" t="str">
        <f t="shared" si="0"/>
        <v>Demarest borough, Bergen County</v>
      </c>
      <c r="E35" t="s">
        <v>2214</v>
      </c>
      <c r="F35" t="s">
        <v>2201</v>
      </c>
      <c r="G35" s="32">
        <f>COUNTIFS('Raw Data from UFBs'!$A$3:$A$1389,'Summary By Town'!$A35,'Raw Data from UFBs'!$D$3:$D$1389,'Summary By Town'!$G$2)</f>
        <v>0</v>
      </c>
      <c r="H35" s="33">
        <f>SUMIFS('Raw Data from UFBs'!E$3:E$1389,'Raw Data from UFBs'!$A$3:$A$1389,'Summary By Town'!$A35,'Raw Data from UFBs'!$D$3:$D$1389,'Summary By Town'!$G$2)</f>
        <v>0</v>
      </c>
      <c r="I35" s="33">
        <f>SUMIFS('Raw Data from UFBs'!F$3:F$1389,'Raw Data from UFBs'!$A$3:$A$1389,'Summary By Town'!$A35,'Raw Data from UFBs'!$D$3:$D$1389,'Summary By Town'!$G$2)</f>
        <v>0</v>
      </c>
      <c r="J35" s="34">
        <f t="shared" si="1"/>
        <v>0</v>
      </c>
      <c r="K35" s="32">
        <f>COUNTIFS('Raw Data from UFBs'!$A$3:$A$1389,'Summary By Town'!$A35,'Raw Data from UFBs'!$D$3:$D$1389,'Summary By Town'!$K$2)</f>
        <v>0</v>
      </c>
      <c r="L35" s="33">
        <f>SUMIFS('Raw Data from UFBs'!E$3:E$1389,'Raw Data from UFBs'!$A$3:$A$1389,'Summary By Town'!$A35,'Raw Data from UFBs'!$D$3:$D$1389,'Summary By Town'!$K$2)</f>
        <v>0</v>
      </c>
      <c r="M35" s="33">
        <f>SUMIFS('Raw Data from UFBs'!F$3:F$1389,'Raw Data from UFBs'!$A$3:$A$1389,'Summary By Town'!$A35,'Raw Data from UFBs'!$D$3:$D$1389,'Summary By Town'!$K$2)</f>
        <v>0</v>
      </c>
      <c r="N35" s="34">
        <f t="shared" si="2"/>
        <v>0</v>
      </c>
      <c r="O35" s="32">
        <f>COUNTIFS('Raw Data from UFBs'!$A$3:$A$1389,'Summary By Town'!$A35,'Raw Data from UFBs'!$D$3:$D$1389,'Summary By Town'!$O$2)</f>
        <v>1</v>
      </c>
      <c r="P35" s="33">
        <f>SUMIFS('Raw Data from UFBs'!E$3:E$1389,'Raw Data from UFBs'!$A$3:$A$1389,'Summary By Town'!$A35,'Raw Data from UFBs'!$D$3:$D$1389,'Summary By Town'!$O$2)</f>
        <v>6030</v>
      </c>
      <c r="Q35" s="33">
        <f>SUMIFS('Raw Data from UFBs'!F$3:F$1389,'Raw Data from UFBs'!$A$3:$A$1389,'Summary By Town'!$A35,'Raw Data from UFBs'!$D$3:$D$1389,'Summary By Town'!$O$2)</f>
        <v>382200</v>
      </c>
      <c r="R35" s="34">
        <f t="shared" si="3"/>
        <v>10032.775465121029</v>
      </c>
      <c r="S35" s="32">
        <f t="shared" si="4"/>
        <v>1</v>
      </c>
      <c r="T35" s="33">
        <f t="shared" si="5"/>
        <v>6030</v>
      </c>
      <c r="U35" s="33">
        <f t="shared" si="6"/>
        <v>382200</v>
      </c>
      <c r="V35" s="34">
        <f t="shared" si="7"/>
        <v>10032.775465121029</v>
      </c>
      <c r="W35" s="73">
        <v>1474559730</v>
      </c>
      <c r="X35" s="74">
        <v>2.6250066627736861</v>
      </c>
      <c r="Y35" s="75">
        <v>0.21799443870843999</v>
      </c>
      <c r="Z35" s="5">
        <f t="shared" si="8"/>
        <v>872.58279079497345</v>
      </c>
      <c r="AA35" s="10">
        <f t="shared" si="10"/>
        <v>2.5919601100187379E-4</v>
      </c>
      <c r="AB35" s="73">
        <v>9835271</v>
      </c>
      <c r="AC35" s="7">
        <f t="shared" si="9"/>
        <v>8.8719750660146878E-5</v>
      </c>
      <c r="AE35" s="6" t="s">
        <v>61</v>
      </c>
      <c r="AF35" s="6" t="s">
        <v>63</v>
      </c>
      <c r="AG35" s="6" t="s">
        <v>83</v>
      </c>
      <c r="AH35" s="6" t="s">
        <v>58</v>
      </c>
      <c r="AI35" s="6" t="s">
        <v>51</v>
      </c>
      <c r="AJ35" s="6" t="s">
        <v>2319</v>
      </c>
      <c r="AK35" s="6" t="s">
        <v>2319</v>
      </c>
      <c r="AL35" s="6" t="s">
        <v>2319</v>
      </c>
      <c r="AM35" s="6" t="s">
        <v>2319</v>
      </c>
      <c r="AN35" s="6" t="s">
        <v>2319</v>
      </c>
      <c r="AO35" s="6" t="s">
        <v>2319</v>
      </c>
      <c r="AP35" s="6" t="s">
        <v>2319</v>
      </c>
      <c r="AQ35" s="6" t="s">
        <v>2319</v>
      </c>
      <c r="AR35" s="6" t="s">
        <v>2319</v>
      </c>
      <c r="AS35" s="6" t="s">
        <v>2319</v>
      </c>
      <c r="AT35" s="6" t="s">
        <v>2319</v>
      </c>
    </row>
    <row r="36" spans="1:46" ht="17.25" customHeight="1" x14ac:dyDescent="0.25">
      <c r="A36" t="s">
        <v>63</v>
      </c>
      <c r="B36" t="s">
        <v>1687</v>
      </c>
      <c r="C36" t="s">
        <v>1320</v>
      </c>
      <c r="D36" s="28" t="str">
        <f t="shared" si="0"/>
        <v>Dumont borough, Bergen County</v>
      </c>
      <c r="E36" t="s">
        <v>2214</v>
      </c>
      <c r="F36" t="s">
        <v>2201</v>
      </c>
      <c r="G36" s="32">
        <f>COUNTIFS('Raw Data from UFBs'!$A$3:$A$1389,'Summary By Town'!$A36,'Raw Data from UFBs'!$D$3:$D$1389,'Summary By Town'!$G$2)</f>
        <v>2</v>
      </c>
      <c r="H36" s="33">
        <f>SUMIFS('Raw Data from UFBs'!E$3:E$1389,'Raw Data from UFBs'!$A$3:$A$1389,'Summary By Town'!$A36,'Raw Data from UFBs'!$D$3:$D$1389,'Summary By Town'!$G$2)</f>
        <v>45240</v>
      </c>
      <c r="I36" s="33">
        <f>SUMIFS('Raw Data from UFBs'!F$3:F$1389,'Raw Data from UFBs'!$A$3:$A$1389,'Summary By Town'!$A36,'Raw Data from UFBs'!$D$3:$D$1389,'Summary By Town'!$G$2)</f>
        <v>14622800</v>
      </c>
      <c r="J36" s="34">
        <f t="shared" si="1"/>
        <v>536419.00314719358</v>
      </c>
      <c r="K36" s="32">
        <f>COUNTIFS('Raw Data from UFBs'!$A$3:$A$1389,'Summary By Town'!$A36,'Raw Data from UFBs'!$D$3:$D$1389,'Summary By Town'!$K$2)</f>
        <v>0</v>
      </c>
      <c r="L36" s="33">
        <f>SUMIFS('Raw Data from UFBs'!E$3:E$1389,'Raw Data from UFBs'!$A$3:$A$1389,'Summary By Town'!$A36,'Raw Data from UFBs'!$D$3:$D$1389,'Summary By Town'!$K$2)</f>
        <v>0</v>
      </c>
      <c r="M36" s="33">
        <f>SUMIFS('Raw Data from UFBs'!F$3:F$1389,'Raw Data from UFBs'!$A$3:$A$1389,'Summary By Town'!$A36,'Raw Data from UFBs'!$D$3:$D$1389,'Summary By Town'!$K$2)</f>
        <v>0</v>
      </c>
      <c r="N36" s="34">
        <f t="shared" si="2"/>
        <v>0</v>
      </c>
      <c r="O36" s="32">
        <f>COUNTIFS('Raw Data from UFBs'!$A$3:$A$1389,'Summary By Town'!$A36,'Raw Data from UFBs'!$D$3:$D$1389,'Summary By Town'!$O$2)</f>
        <v>0</v>
      </c>
      <c r="P36" s="33">
        <f>SUMIFS('Raw Data from UFBs'!E$3:E$1389,'Raw Data from UFBs'!$A$3:$A$1389,'Summary By Town'!$A36,'Raw Data from UFBs'!$D$3:$D$1389,'Summary By Town'!$O$2)</f>
        <v>0</v>
      </c>
      <c r="Q36" s="33">
        <f>SUMIFS('Raw Data from UFBs'!F$3:F$1389,'Raw Data from UFBs'!$A$3:$A$1389,'Summary By Town'!$A36,'Raw Data from UFBs'!$D$3:$D$1389,'Summary By Town'!$O$2)</f>
        <v>0</v>
      </c>
      <c r="R36" s="34">
        <f t="shared" si="3"/>
        <v>0</v>
      </c>
      <c r="S36" s="32">
        <f t="shared" si="4"/>
        <v>2</v>
      </c>
      <c r="T36" s="33">
        <f t="shared" si="5"/>
        <v>45240</v>
      </c>
      <c r="U36" s="33">
        <f t="shared" si="6"/>
        <v>14622800</v>
      </c>
      <c r="V36" s="34">
        <f t="shared" si="7"/>
        <v>536419.00314719358</v>
      </c>
      <c r="W36" s="73">
        <v>1785363140</v>
      </c>
      <c r="X36" s="74">
        <v>3.66837406753285</v>
      </c>
      <c r="Y36" s="75">
        <v>0.31109436978753535</v>
      </c>
      <c r="Z36" s="5">
        <f t="shared" si="8"/>
        <v>152803.02243694602</v>
      </c>
      <c r="AA36" s="10">
        <f t="shared" si="10"/>
        <v>8.1903785691464434E-3</v>
      </c>
      <c r="AB36" s="73">
        <v>22971076</v>
      </c>
      <c r="AC36" s="7">
        <f t="shared" si="9"/>
        <v>6.6519749635126375E-3</v>
      </c>
      <c r="AE36" s="6" t="s">
        <v>53</v>
      </c>
      <c r="AF36" s="6" t="s">
        <v>1337</v>
      </c>
      <c r="AG36" s="6" t="s">
        <v>61</v>
      </c>
      <c r="AH36" s="6" t="s">
        <v>62</v>
      </c>
      <c r="AI36" s="6" t="s">
        <v>1343</v>
      </c>
      <c r="AJ36" s="6" t="s">
        <v>83</v>
      </c>
      <c r="AK36" s="6" t="s">
        <v>2319</v>
      </c>
      <c r="AL36" s="6" t="s">
        <v>2319</v>
      </c>
      <c r="AM36" s="6" t="s">
        <v>2319</v>
      </c>
      <c r="AN36" s="6" t="s">
        <v>2319</v>
      </c>
      <c r="AO36" s="6" t="s">
        <v>2319</v>
      </c>
      <c r="AP36" s="6" t="s">
        <v>2319</v>
      </c>
      <c r="AQ36" s="6" t="s">
        <v>2319</v>
      </c>
      <c r="AR36" s="6" t="s">
        <v>2319</v>
      </c>
      <c r="AS36" s="6" t="s">
        <v>2319</v>
      </c>
      <c r="AT36" s="6" t="s">
        <v>2319</v>
      </c>
    </row>
    <row r="37" spans="1:46" ht="17.25" customHeight="1" x14ac:dyDescent="0.25">
      <c r="A37" t="s">
        <v>66</v>
      </c>
      <c r="B37" t="s">
        <v>1688</v>
      </c>
      <c r="C37" t="s">
        <v>1320</v>
      </c>
      <c r="D37" s="28" t="str">
        <f t="shared" si="0"/>
        <v>East Rutherford borough, Bergen County</v>
      </c>
      <c r="E37" t="s">
        <v>2214</v>
      </c>
      <c r="F37" t="s">
        <v>2205</v>
      </c>
      <c r="G37" s="32">
        <f>COUNTIFS('Raw Data from UFBs'!$A$3:$A$1389,'Summary By Town'!$A37,'Raw Data from UFBs'!$D$3:$D$1389,'Summary By Town'!$G$2)</f>
        <v>1</v>
      </c>
      <c r="H37" s="33">
        <f>SUMIFS('Raw Data from UFBs'!E$3:E$1389,'Raw Data from UFBs'!$A$3:$A$1389,'Summary By Town'!$A37,'Raw Data from UFBs'!$D$3:$D$1389,'Summary By Town'!$G$2)</f>
        <v>35000</v>
      </c>
      <c r="I37" s="33">
        <f>SUMIFS('Raw Data from UFBs'!F$3:F$1389,'Raw Data from UFBs'!$A$3:$A$1389,'Summary By Town'!$A37,'Raw Data from UFBs'!$D$3:$D$1389,'Summary By Town'!$G$2)</f>
        <v>14813400</v>
      </c>
      <c r="J37" s="34">
        <f t="shared" si="1"/>
        <v>271351.39444867661</v>
      </c>
      <c r="K37" s="32">
        <f>COUNTIFS('Raw Data from UFBs'!$A$3:$A$1389,'Summary By Town'!$A37,'Raw Data from UFBs'!$D$3:$D$1389,'Summary By Town'!$K$2)</f>
        <v>2</v>
      </c>
      <c r="L37" s="33">
        <f>SUMIFS('Raw Data from UFBs'!E$3:E$1389,'Raw Data from UFBs'!$A$3:$A$1389,'Summary By Town'!$A37,'Raw Data from UFBs'!$D$3:$D$1389,'Summary By Town'!$K$2)</f>
        <v>9000000</v>
      </c>
      <c r="M37" s="33">
        <f>SUMIFS('Raw Data from UFBs'!F$3:F$1389,'Raw Data from UFBs'!$A$3:$A$1389,'Summary By Town'!$A37,'Raw Data from UFBs'!$D$3:$D$1389,'Summary By Town'!$K$2)</f>
        <v>4581103370</v>
      </c>
      <c r="N37" s="34">
        <f t="shared" si="2"/>
        <v>83916507.186940998</v>
      </c>
      <c r="O37" s="32">
        <f>COUNTIFS('Raw Data from UFBs'!$A$3:$A$1389,'Summary By Town'!$A37,'Raw Data from UFBs'!$D$3:$D$1389,'Summary By Town'!$O$2)</f>
        <v>1</v>
      </c>
      <c r="P37" s="33">
        <f>SUMIFS('Raw Data from UFBs'!E$3:E$1389,'Raw Data from UFBs'!$A$3:$A$1389,'Summary By Town'!$A37,'Raw Data from UFBs'!$D$3:$D$1389,'Summary By Town'!$O$2)</f>
        <v>6708.3</v>
      </c>
      <c r="Q37" s="33">
        <f>SUMIFS('Raw Data from UFBs'!F$3:F$1389,'Raw Data from UFBs'!$A$3:$A$1389,'Summary By Town'!$A37,'Raw Data from UFBs'!$D$3:$D$1389,'Summary By Town'!$O$2)</f>
        <v>1067300</v>
      </c>
      <c r="R37" s="34">
        <f t="shared" si="3"/>
        <v>19550.767770739501</v>
      </c>
      <c r="S37" s="32">
        <f t="shared" si="4"/>
        <v>4</v>
      </c>
      <c r="T37" s="33">
        <f t="shared" si="5"/>
        <v>9041708.3000000007</v>
      </c>
      <c r="U37" s="33">
        <f t="shared" si="6"/>
        <v>4596984070</v>
      </c>
      <c r="V37" s="34">
        <f t="shared" si="7"/>
        <v>84207409.349160418</v>
      </c>
      <c r="W37" s="73">
        <v>6482238732</v>
      </c>
      <c r="X37" s="74">
        <v>1.8317968491276588</v>
      </c>
      <c r="Y37" s="75">
        <v>0.30095535652447208</v>
      </c>
      <c r="Z37" s="5">
        <f t="shared" si="8"/>
        <v>22621520.357661959</v>
      </c>
      <c r="AA37" s="10">
        <f t="shared" si="10"/>
        <v>0.70916611683964748</v>
      </c>
      <c r="AB37" s="73">
        <v>26639846.059999999</v>
      </c>
      <c r="AC37" s="7">
        <f t="shared" si="9"/>
        <v>0.84916107648341121</v>
      </c>
      <c r="AE37" s="6" t="s">
        <v>563</v>
      </c>
      <c r="AF37" s="6" t="s">
        <v>105</v>
      </c>
      <c r="AG37" s="6" t="s">
        <v>1322</v>
      </c>
      <c r="AH37" s="6" t="s">
        <v>1357</v>
      </c>
      <c r="AI37" s="6" t="s">
        <v>923</v>
      </c>
      <c r="AJ37" s="6" t="s">
        <v>2319</v>
      </c>
      <c r="AK37" s="6" t="s">
        <v>2319</v>
      </c>
      <c r="AL37" s="6" t="s">
        <v>2319</v>
      </c>
      <c r="AM37" s="6" t="s">
        <v>2319</v>
      </c>
      <c r="AN37" s="6" t="s">
        <v>2319</v>
      </c>
      <c r="AO37" s="6" t="s">
        <v>2319</v>
      </c>
      <c r="AP37" s="6" t="s">
        <v>2319</v>
      </c>
      <c r="AQ37" s="6" t="s">
        <v>2319</v>
      </c>
      <c r="AR37" s="6" t="s">
        <v>2319</v>
      </c>
      <c r="AS37" s="6" t="s">
        <v>2319</v>
      </c>
      <c r="AT37" s="6" t="s">
        <v>2319</v>
      </c>
    </row>
    <row r="38" spans="1:46" ht="17.25" customHeight="1" x14ac:dyDescent="0.25">
      <c r="A38" t="s">
        <v>70</v>
      </c>
      <c r="B38" t="s">
        <v>1689</v>
      </c>
      <c r="C38" t="s">
        <v>1320</v>
      </c>
      <c r="D38" s="28" t="str">
        <f t="shared" si="0"/>
        <v>Edgewater borough, Bergen County</v>
      </c>
      <c r="E38" t="s">
        <v>2214</v>
      </c>
      <c r="F38" t="s">
        <v>2205</v>
      </c>
      <c r="G38" s="32">
        <f>COUNTIFS('Raw Data from UFBs'!$A$3:$A$1389,'Summary By Town'!$A38,'Raw Data from UFBs'!$D$3:$D$1389,'Summary By Town'!$G$2)</f>
        <v>4</v>
      </c>
      <c r="H38" s="33">
        <f>SUMIFS('Raw Data from UFBs'!E$3:E$1389,'Raw Data from UFBs'!$A$3:$A$1389,'Summary By Town'!$A38,'Raw Data from UFBs'!$D$3:$D$1389,'Summary By Town'!$G$2)</f>
        <v>675085</v>
      </c>
      <c r="I38" s="33">
        <f>SUMIFS('Raw Data from UFBs'!F$3:F$1389,'Raw Data from UFBs'!$A$3:$A$1389,'Summary By Town'!$A38,'Raw Data from UFBs'!$D$3:$D$1389,'Summary By Town'!$G$2)</f>
        <v>0</v>
      </c>
      <c r="J38" s="34">
        <f t="shared" si="1"/>
        <v>0</v>
      </c>
      <c r="K38" s="32">
        <f>COUNTIFS('Raw Data from UFBs'!$A$3:$A$1389,'Summary By Town'!$A38,'Raw Data from UFBs'!$D$3:$D$1389,'Summary By Town'!$K$2)</f>
        <v>1</v>
      </c>
      <c r="L38" s="33">
        <f>SUMIFS('Raw Data from UFBs'!E$3:E$1389,'Raw Data from UFBs'!$A$3:$A$1389,'Summary By Town'!$A38,'Raw Data from UFBs'!$D$3:$D$1389,'Summary By Town'!$K$2)</f>
        <v>26794.6</v>
      </c>
      <c r="M38" s="33">
        <f>SUMIFS('Raw Data from UFBs'!F$3:F$1389,'Raw Data from UFBs'!$A$3:$A$1389,'Summary By Town'!$A38,'Raw Data from UFBs'!$D$3:$D$1389,'Summary By Town'!$K$2)</f>
        <v>0</v>
      </c>
      <c r="N38" s="34">
        <f t="shared" si="2"/>
        <v>0</v>
      </c>
      <c r="O38" s="32">
        <f>COUNTIFS('Raw Data from UFBs'!$A$3:$A$1389,'Summary By Town'!$A38,'Raw Data from UFBs'!$D$3:$D$1389,'Summary By Town'!$O$2)</f>
        <v>0</v>
      </c>
      <c r="P38" s="33">
        <f>SUMIFS('Raw Data from UFBs'!E$3:E$1389,'Raw Data from UFBs'!$A$3:$A$1389,'Summary By Town'!$A38,'Raw Data from UFBs'!$D$3:$D$1389,'Summary By Town'!$O$2)</f>
        <v>0</v>
      </c>
      <c r="Q38" s="33">
        <f>SUMIFS('Raw Data from UFBs'!F$3:F$1389,'Raw Data from UFBs'!$A$3:$A$1389,'Summary By Town'!$A38,'Raw Data from UFBs'!$D$3:$D$1389,'Summary By Town'!$O$2)</f>
        <v>0</v>
      </c>
      <c r="R38" s="34">
        <f t="shared" si="3"/>
        <v>0</v>
      </c>
      <c r="S38" s="32">
        <f t="shared" si="4"/>
        <v>5</v>
      </c>
      <c r="T38" s="33">
        <f t="shared" si="5"/>
        <v>701879.6</v>
      </c>
      <c r="U38" s="33">
        <f t="shared" si="6"/>
        <v>0</v>
      </c>
      <c r="V38" s="34">
        <f t="shared" si="7"/>
        <v>0</v>
      </c>
      <c r="W38" s="73">
        <v>3185226217</v>
      </c>
      <c r="X38" s="74">
        <v>1.8950731019861191</v>
      </c>
      <c r="Y38" s="75">
        <v>0.42350690308334044</v>
      </c>
      <c r="Z38" s="5">
        <f t="shared" si="8"/>
        <v>-297250.85573337373</v>
      </c>
      <c r="AA38" s="10">
        <f t="shared" si="10"/>
        <v>0</v>
      </c>
      <c r="AB38" s="73">
        <v>31058088.300000001</v>
      </c>
      <c r="AC38" s="7">
        <f t="shared" si="9"/>
        <v>-9.5708033560254167E-3</v>
      </c>
      <c r="AE38" s="6" t="s">
        <v>558</v>
      </c>
      <c r="AF38" s="6" t="s">
        <v>55</v>
      </c>
      <c r="AG38" s="6" t="s">
        <v>79</v>
      </c>
      <c r="AH38" s="6" t="s">
        <v>2319</v>
      </c>
      <c r="AI38" s="6" t="s">
        <v>2319</v>
      </c>
      <c r="AJ38" s="6" t="s">
        <v>2319</v>
      </c>
      <c r="AK38" s="6" t="s">
        <v>2319</v>
      </c>
      <c r="AL38" s="6" t="s">
        <v>2319</v>
      </c>
      <c r="AM38" s="6" t="s">
        <v>2319</v>
      </c>
      <c r="AN38" s="6" t="s">
        <v>2319</v>
      </c>
      <c r="AO38" s="6" t="s">
        <v>2319</v>
      </c>
      <c r="AP38" s="6" t="s">
        <v>2319</v>
      </c>
      <c r="AQ38" s="6" t="s">
        <v>2319</v>
      </c>
      <c r="AR38" s="6" t="s">
        <v>2319</v>
      </c>
      <c r="AS38" s="6" t="s">
        <v>2319</v>
      </c>
      <c r="AT38" s="6" t="s">
        <v>2319</v>
      </c>
    </row>
    <row r="39" spans="1:46" ht="17.25" customHeight="1" x14ac:dyDescent="0.25">
      <c r="A39" t="s">
        <v>1323</v>
      </c>
      <c r="B39" t="s">
        <v>1690</v>
      </c>
      <c r="C39" t="s">
        <v>1320</v>
      </c>
      <c r="D39" s="28" t="str">
        <f t="shared" si="0"/>
        <v>Elmwood Park borough, Bergen County</v>
      </c>
      <c r="E39" t="s">
        <v>2214</v>
      </c>
      <c r="F39" t="s">
        <v>2205</v>
      </c>
      <c r="G39" s="32">
        <f>COUNTIFS('Raw Data from UFBs'!$A$3:$A$1389,'Summary By Town'!$A39,'Raw Data from UFBs'!$D$3:$D$1389,'Summary By Town'!$G$2)</f>
        <v>0</v>
      </c>
      <c r="H39" s="33">
        <f>SUMIFS('Raw Data from UFBs'!E$3:E$1389,'Raw Data from UFBs'!$A$3:$A$1389,'Summary By Town'!$A39,'Raw Data from UFBs'!$D$3:$D$1389,'Summary By Town'!$G$2)</f>
        <v>0</v>
      </c>
      <c r="I39" s="33">
        <f>SUMIFS('Raw Data from UFBs'!F$3:F$1389,'Raw Data from UFBs'!$A$3:$A$1389,'Summary By Town'!$A39,'Raw Data from UFBs'!$D$3:$D$1389,'Summary By Town'!$G$2)</f>
        <v>0</v>
      </c>
      <c r="J39" s="34">
        <f t="shared" si="1"/>
        <v>0</v>
      </c>
      <c r="K39" s="32">
        <f>COUNTIFS('Raw Data from UFBs'!$A$3:$A$1389,'Summary By Town'!$A39,'Raw Data from UFBs'!$D$3:$D$1389,'Summary By Town'!$K$2)</f>
        <v>0</v>
      </c>
      <c r="L39" s="33">
        <f>SUMIFS('Raw Data from UFBs'!E$3:E$1389,'Raw Data from UFBs'!$A$3:$A$1389,'Summary By Town'!$A39,'Raw Data from UFBs'!$D$3:$D$1389,'Summary By Town'!$K$2)</f>
        <v>0</v>
      </c>
      <c r="M39" s="33">
        <f>SUMIFS('Raw Data from UFBs'!F$3:F$1389,'Raw Data from UFBs'!$A$3:$A$1389,'Summary By Town'!$A39,'Raw Data from UFBs'!$D$3:$D$1389,'Summary By Town'!$K$2)</f>
        <v>0</v>
      </c>
      <c r="N39" s="34">
        <f t="shared" si="2"/>
        <v>0</v>
      </c>
      <c r="O39" s="32">
        <f>COUNTIFS('Raw Data from UFBs'!$A$3:$A$1389,'Summary By Town'!$A39,'Raw Data from UFBs'!$D$3:$D$1389,'Summary By Town'!$O$2)</f>
        <v>0</v>
      </c>
      <c r="P39" s="33">
        <f>SUMIFS('Raw Data from UFBs'!E$3:E$1389,'Raw Data from UFBs'!$A$3:$A$1389,'Summary By Town'!$A39,'Raw Data from UFBs'!$D$3:$D$1389,'Summary By Town'!$O$2)</f>
        <v>0</v>
      </c>
      <c r="Q39" s="33">
        <f>SUMIFS('Raw Data from UFBs'!F$3:F$1389,'Raw Data from UFBs'!$A$3:$A$1389,'Summary By Town'!$A39,'Raw Data from UFBs'!$D$3:$D$1389,'Summary By Town'!$O$2)</f>
        <v>0</v>
      </c>
      <c r="R39" s="34">
        <f t="shared" si="3"/>
        <v>0</v>
      </c>
      <c r="S39" s="32">
        <f t="shared" si="4"/>
        <v>0</v>
      </c>
      <c r="T39" s="33">
        <f t="shared" si="5"/>
        <v>0</v>
      </c>
      <c r="U39" s="33">
        <f t="shared" si="6"/>
        <v>0</v>
      </c>
      <c r="V39" s="34">
        <f t="shared" si="7"/>
        <v>0</v>
      </c>
      <c r="W39" s="73">
        <v>2228794490</v>
      </c>
      <c r="X39" s="74">
        <v>2.9500907116127744</v>
      </c>
      <c r="Y39" s="75">
        <v>0.31150417351572468</v>
      </c>
      <c r="Z39" s="5">
        <f t="shared" si="8"/>
        <v>0</v>
      </c>
      <c r="AA39" s="10">
        <f t="shared" si="10"/>
        <v>0</v>
      </c>
      <c r="AB39" s="73">
        <v>27107205.129999999</v>
      </c>
      <c r="AC39" s="7">
        <f t="shared" si="9"/>
        <v>0</v>
      </c>
      <c r="AE39" s="6" t="s">
        <v>80</v>
      </c>
      <c r="AF39" s="6" t="s">
        <v>1351</v>
      </c>
      <c r="AG39" s="6" t="s">
        <v>1575</v>
      </c>
      <c r="AH39" s="6" t="s">
        <v>1325</v>
      </c>
      <c r="AI39" s="6" t="s">
        <v>922</v>
      </c>
      <c r="AJ39" s="6" t="s">
        <v>2319</v>
      </c>
      <c r="AK39" s="6" t="s">
        <v>2319</v>
      </c>
      <c r="AL39" s="6" t="s">
        <v>2319</v>
      </c>
      <c r="AM39" s="6" t="s">
        <v>2319</v>
      </c>
      <c r="AN39" s="6" t="s">
        <v>2319</v>
      </c>
      <c r="AO39" s="6" t="s">
        <v>2319</v>
      </c>
      <c r="AP39" s="6" t="s">
        <v>2319</v>
      </c>
      <c r="AQ39" s="6" t="s">
        <v>2319</v>
      </c>
      <c r="AR39" s="6" t="s">
        <v>2319</v>
      </c>
      <c r="AS39" s="6" t="s">
        <v>2319</v>
      </c>
      <c r="AT39" s="6" t="s">
        <v>2319</v>
      </c>
    </row>
    <row r="40" spans="1:46" ht="17.25" customHeight="1" x14ac:dyDescent="0.25">
      <c r="A40" t="s">
        <v>72</v>
      </c>
      <c r="B40" t="s">
        <v>1691</v>
      </c>
      <c r="C40" t="s">
        <v>1320</v>
      </c>
      <c r="D40" s="28" t="str">
        <f t="shared" si="0"/>
        <v>Emerson borough, Bergen County</v>
      </c>
      <c r="E40" t="s">
        <v>2214</v>
      </c>
      <c r="F40" t="s">
        <v>2201</v>
      </c>
      <c r="G40" s="32">
        <f>COUNTIFS('Raw Data from UFBs'!$A$3:$A$1389,'Summary By Town'!$A40,'Raw Data from UFBs'!$D$3:$D$1389,'Summary By Town'!$G$2)</f>
        <v>0</v>
      </c>
      <c r="H40" s="33">
        <f>SUMIFS('Raw Data from UFBs'!E$3:E$1389,'Raw Data from UFBs'!$A$3:$A$1389,'Summary By Town'!$A40,'Raw Data from UFBs'!$D$3:$D$1389,'Summary By Town'!$G$2)</f>
        <v>0</v>
      </c>
      <c r="I40" s="33">
        <f>SUMIFS('Raw Data from UFBs'!F$3:F$1389,'Raw Data from UFBs'!$A$3:$A$1389,'Summary By Town'!$A40,'Raw Data from UFBs'!$D$3:$D$1389,'Summary By Town'!$G$2)</f>
        <v>0</v>
      </c>
      <c r="J40" s="34">
        <f t="shared" si="1"/>
        <v>0</v>
      </c>
      <c r="K40" s="32">
        <f>COUNTIFS('Raw Data from UFBs'!$A$3:$A$1389,'Summary By Town'!$A40,'Raw Data from UFBs'!$D$3:$D$1389,'Summary By Town'!$K$2)</f>
        <v>0</v>
      </c>
      <c r="L40" s="33">
        <f>SUMIFS('Raw Data from UFBs'!E$3:E$1389,'Raw Data from UFBs'!$A$3:$A$1389,'Summary By Town'!$A40,'Raw Data from UFBs'!$D$3:$D$1389,'Summary By Town'!$K$2)</f>
        <v>0</v>
      </c>
      <c r="M40" s="33">
        <f>SUMIFS('Raw Data from UFBs'!F$3:F$1389,'Raw Data from UFBs'!$A$3:$A$1389,'Summary By Town'!$A40,'Raw Data from UFBs'!$D$3:$D$1389,'Summary By Town'!$K$2)</f>
        <v>0</v>
      </c>
      <c r="N40" s="34">
        <f t="shared" si="2"/>
        <v>0</v>
      </c>
      <c r="O40" s="32">
        <f>COUNTIFS('Raw Data from UFBs'!$A$3:$A$1389,'Summary By Town'!$A40,'Raw Data from UFBs'!$D$3:$D$1389,'Summary By Town'!$O$2)</f>
        <v>2</v>
      </c>
      <c r="P40" s="33">
        <f>SUMIFS('Raw Data from UFBs'!E$3:E$1389,'Raw Data from UFBs'!$A$3:$A$1389,'Summary By Town'!$A40,'Raw Data from UFBs'!$D$3:$D$1389,'Summary By Town'!$O$2)</f>
        <v>8664</v>
      </c>
      <c r="Q40" s="33">
        <f>SUMIFS('Raw Data from UFBs'!F$3:F$1389,'Raw Data from UFBs'!$A$3:$A$1389,'Summary By Town'!$A40,'Raw Data from UFBs'!$D$3:$D$1389,'Summary By Town'!$O$2)</f>
        <v>1502700</v>
      </c>
      <c r="R40" s="34">
        <f t="shared" si="3"/>
        <v>42741.439850222567</v>
      </c>
      <c r="S40" s="32">
        <f t="shared" si="4"/>
        <v>2</v>
      </c>
      <c r="T40" s="33">
        <f t="shared" si="5"/>
        <v>8664</v>
      </c>
      <c r="U40" s="33">
        <f t="shared" si="6"/>
        <v>1502700</v>
      </c>
      <c r="V40" s="34">
        <f t="shared" si="7"/>
        <v>42741.439850222567</v>
      </c>
      <c r="W40" s="73">
        <v>1337100407</v>
      </c>
      <c r="X40" s="74">
        <v>2.8443095661291387</v>
      </c>
      <c r="Y40" s="75">
        <v>0.28199575557889772</v>
      </c>
      <c r="Z40" s="5">
        <f t="shared" si="8"/>
        <v>9609.6933987579523</v>
      </c>
      <c r="AA40" s="10">
        <f t="shared" si="10"/>
        <v>1.123849781312646E-3</v>
      </c>
      <c r="AB40" s="73">
        <v>12168980</v>
      </c>
      <c r="AC40" s="7">
        <f t="shared" si="9"/>
        <v>7.8968766476384647E-4</v>
      </c>
      <c r="AE40" s="6" t="s">
        <v>1343</v>
      </c>
      <c r="AF40" s="6" t="s">
        <v>83</v>
      </c>
      <c r="AG40" s="6" t="s">
        <v>1345</v>
      </c>
      <c r="AH40" s="6" t="s">
        <v>58</v>
      </c>
      <c r="AI40" s="6" t="s">
        <v>110</v>
      </c>
      <c r="AJ40" s="6" t="s">
        <v>1358</v>
      </c>
      <c r="AK40" s="6" t="s">
        <v>1329</v>
      </c>
      <c r="AL40" s="6" t="s">
        <v>100</v>
      </c>
      <c r="AM40" s="6" t="s">
        <v>2319</v>
      </c>
      <c r="AN40" s="6" t="s">
        <v>2319</v>
      </c>
      <c r="AO40" s="6" t="s">
        <v>2319</v>
      </c>
      <c r="AP40" s="6" t="s">
        <v>2319</v>
      </c>
      <c r="AQ40" s="6" t="s">
        <v>2319</v>
      </c>
      <c r="AR40" s="6" t="s">
        <v>2319</v>
      </c>
      <c r="AS40" s="6" t="s">
        <v>2319</v>
      </c>
      <c r="AT40" s="6" t="s">
        <v>2319</v>
      </c>
    </row>
    <row r="41" spans="1:46" ht="17.25" customHeight="1" x14ac:dyDescent="0.25">
      <c r="A41" t="s">
        <v>75</v>
      </c>
      <c r="B41" t="s">
        <v>1692</v>
      </c>
      <c r="C41" t="s">
        <v>1320</v>
      </c>
      <c r="D41" s="28" t="str">
        <f t="shared" si="0"/>
        <v>Englewood city, Bergen County</v>
      </c>
      <c r="E41" t="s">
        <v>2214</v>
      </c>
      <c r="F41" t="s">
        <v>2205</v>
      </c>
      <c r="G41" s="32">
        <f>COUNTIFS('Raw Data from UFBs'!$A$3:$A$1389,'Summary By Town'!$A41,'Raw Data from UFBs'!$D$3:$D$1389,'Summary By Town'!$G$2)</f>
        <v>3</v>
      </c>
      <c r="H41" s="33">
        <f>SUMIFS('Raw Data from UFBs'!E$3:E$1389,'Raw Data from UFBs'!$A$3:$A$1389,'Summary By Town'!$A41,'Raw Data from UFBs'!$D$3:$D$1389,'Summary By Town'!$G$2)</f>
        <v>539000</v>
      </c>
      <c r="I41" s="33">
        <f>SUMIFS('Raw Data from UFBs'!F$3:F$1389,'Raw Data from UFBs'!$A$3:$A$1389,'Summary By Town'!$A41,'Raw Data from UFBs'!$D$3:$D$1389,'Summary By Town'!$G$2)</f>
        <v>47384000</v>
      </c>
      <c r="J41" s="34">
        <f t="shared" si="1"/>
        <v>1321528.4626139973</v>
      </c>
      <c r="K41" s="32">
        <f>COUNTIFS('Raw Data from UFBs'!$A$3:$A$1389,'Summary By Town'!$A41,'Raw Data from UFBs'!$D$3:$D$1389,'Summary By Town'!$K$2)</f>
        <v>0</v>
      </c>
      <c r="L41" s="33">
        <f>SUMIFS('Raw Data from UFBs'!E$3:E$1389,'Raw Data from UFBs'!$A$3:$A$1389,'Summary By Town'!$A41,'Raw Data from UFBs'!$D$3:$D$1389,'Summary By Town'!$K$2)</f>
        <v>0</v>
      </c>
      <c r="M41" s="33">
        <f>SUMIFS('Raw Data from UFBs'!F$3:F$1389,'Raw Data from UFBs'!$A$3:$A$1389,'Summary By Town'!$A41,'Raw Data from UFBs'!$D$3:$D$1389,'Summary By Town'!$K$2)</f>
        <v>0</v>
      </c>
      <c r="N41" s="34">
        <f t="shared" si="2"/>
        <v>0</v>
      </c>
      <c r="O41" s="32">
        <f>COUNTIFS('Raw Data from UFBs'!$A$3:$A$1389,'Summary By Town'!$A41,'Raw Data from UFBs'!$D$3:$D$1389,'Summary By Town'!$O$2)</f>
        <v>1</v>
      </c>
      <c r="P41" s="33">
        <f>SUMIFS('Raw Data from UFBs'!E$3:E$1389,'Raw Data from UFBs'!$A$3:$A$1389,'Summary By Town'!$A41,'Raw Data from UFBs'!$D$3:$D$1389,'Summary By Town'!$O$2)</f>
        <v>460000</v>
      </c>
      <c r="Q41" s="33">
        <f>SUMIFS('Raw Data from UFBs'!F$3:F$1389,'Raw Data from UFBs'!$A$3:$A$1389,'Summary By Town'!$A41,'Raw Data from UFBs'!$D$3:$D$1389,'Summary By Town'!$O$2)</f>
        <v>34839200</v>
      </c>
      <c r="R41" s="34">
        <f t="shared" si="3"/>
        <v>971656.98156976153</v>
      </c>
      <c r="S41" s="32">
        <f t="shared" si="4"/>
        <v>4</v>
      </c>
      <c r="T41" s="33">
        <f t="shared" si="5"/>
        <v>999000</v>
      </c>
      <c r="U41" s="33">
        <f t="shared" si="6"/>
        <v>82223200</v>
      </c>
      <c r="V41" s="34">
        <f t="shared" si="7"/>
        <v>2293185.4441837589</v>
      </c>
      <c r="W41" s="73">
        <v>5065015300</v>
      </c>
      <c r="X41" s="74">
        <v>2.7889761578043166</v>
      </c>
      <c r="Y41" s="75">
        <v>0.44712363602738586</v>
      </c>
      <c r="Z41" s="5">
        <f t="shared" si="8"/>
        <v>578660.90149715974</v>
      </c>
      <c r="AA41" s="10">
        <f t="shared" si="10"/>
        <v>1.6233554121741746E-2</v>
      </c>
      <c r="AB41" s="73">
        <v>72940376</v>
      </c>
      <c r="AC41" s="7">
        <f t="shared" si="9"/>
        <v>7.9333413567426597E-3</v>
      </c>
      <c r="AE41" s="6" t="s">
        <v>79</v>
      </c>
      <c r="AF41" s="6" t="s">
        <v>86</v>
      </c>
      <c r="AG41" s="6" t="s">
        <v>1324</v>
      </c>
      <c r="AH41" s="6" t="s">
        <v>107</v>
      </c>
      <c r="AI41" s="6" t="s">
        <v>1074</v>
      </c>
      <c r="AJ41" s="6" t="s">
        <v>53</v>
      </c>
      <c r="AK41" s="6" t="s">
        <v>2319</v>
      </c>
      <c r="AL41" s="6" t="s">
        <v>2319</v>
      </c>
      <c r="AM41" s="6" t="s">
        <v>2319</v>
      </c>
      <c r="AN41" s="6" t="s">
        <v>2319</v>
      </c>
      <c r="AO41" s="6" t="s">
        <v>2319</v>
      </c>
      <c r="AP41" s="6" t="s">
        <v>2319</v>
      </c>
      <c r="AQ41" s="6" t="s">
        <v>2319</v>
      </c>
      <c r="AR41" s="6" t="s">
        <v>2319</v>
      </c>
      <c r="AS41" s="6" t="s">
        <v>2319</v>
      </c>
      <c r="AT41" s="6" t="s">
        <v>2319</v>
      </c>
    </row>
    <row r="42" spans="1:46" ht="17.25" customHeight="1" x14ac:dyDescent="0.25">
      <c r="A42" t="s">
        <v>1324</v>
      </c>
      <c r="B42" t="s">
        <v>1693</v>
      </c>
      <c r="C42" t="s">
        <v>1320</v>
      </c>
      <c r="D42" s="28" t="str">
        <f t="shared" si="0"/>
        <v>Englewood Cliffs borough, Bergen County</v>
      </c>
      <c r="E42" t="s">
        <v>2214</v>
      </c>
      <c r="F42" t="s">
        <v>2201</v>
      </c>
      <c r="G42" s="32">
        <f>COUNTIFS('Raw Data from UFBs'!$A$3:$A$1389,'Summary By Town'!$A42,'Raw Data from UFBs'!$D$3:$D$1389,'Summary By Town'!$G$2)</f>
        <v>0</v>
      </c>
      <c r="H42" s="33">
        <f>SUMIFS('Raw Data from UFBs'!E$3:E$1389,'Raw Data from UFBs'!$A$3:$A$1389,'Summary By Town'!$A42,'Raw Data from UFBs'!$D$3:$D$1389,'Summary By Town'!$G$2)</f>
        <v>0</v>
      </c>
      <c r="I42" s="33">
        <f>SUMIFS('Raw Data from UFBs'!F$3:F$1389,'Raw Data from UFBs'!$A$3:$A$1389,'Summary By Town'!$A42,'Raw Data from UFBs'!$D$3:$D$1389,'Summary By Town'!$G$2)</f>
        <v>0</v>
      </c>
      <c r="J42" s="34">
        <f t="shared" si="1"/>
        <v>0</v>
      </c>
      <c r="K42" s="32">
        <f>COUNTIFS('Raw Data from UFBs'!$A$3:$A$1389,'Summary By Town'!$A42,'Raw Data from UFBs'!$D$3:$D$1389,'Summary By Town'!$K$2)</f>
        <v>0</v>
      </c>
      <c r="L42" s="33">
        <f>SUMIFS('Raw Data from UFBs'!E$3:E$1389,'Raw Data from UFBs'!$A$3:$A$1389,'Summary By Town'!$A42,'Raw Data from UFBs'!$D$3:$D$1389,'Summary By Town'!$K$2)</f>
        <v>0</v>
      </c>
      <c r="M42" s="33">
        <f>SUMIFS('Raw Data from UFBs'!F$3:F$1389,'Raw Data from UFBs'!$A$3:$A$1389,'Summary By Town'!$A42,'Raw Data from UFBs'!$D$3:$D$1389,'Summary By Town'!$K$2)</f>
        <v>0</v>
      </c>
      <c r="N42" s="34">
        <f t="shared" si="2"/>
        <v>0</v>
      </c>
      <c r="O42" s="32">
        <f>COUNTIFS('Raw Data from UFBs'!$A$3:$A$1389,'Summary By Town'!$A42,'Raw Data from UFBs'!$D$3:$D$1389,'Summary By Town'!$O$2)</f>
        <v>0</v>
      </c>
      <c r="P42" s="33">
        <f>SUMIFS('Raw Data from UFBs'!E$3:E$1389,'Raw Data from UFBs'!$A$3:$A$1389,'Summary By Town'!$A42,'Raw Data from UFBs'!$D$3:$D$1389,'Summary By Town'!$O$2)</f>
        <v>0</v>
      </c>
      <c r="Q42" s="33">
        <f>SUMIFS('Raw Data from UFBs'!F$3:F$1389,'Raw Data from UFBs'!$A$3:$A$1389,'Summary By Town'!$A42,'Raw Data from UFBs'!$D$3:$D$1389,'Summary By Town'!$O$2)</f>
        <v>0</v>
      </c>
      <c r="R42" s="34">
        <f t="shared" si="3"/>
        <v>0</v>
      </c>
      <c r="S42" s="32">
        <f t="shared" si="4"/>
        <v>0</v>
      </c>
      <c r="T42" s="33">
        <f t="shared" si="5"/>
        <v>0</v>
      </c>
      <c r="U42" s="33">
        <f t="shared" si="6"/>
        <v>0</v>
      </c>
      <c r="V42" s="34">
        <f t="shared" si="7"/>
        <v>0</v>
      </c>
      <c r="W42" s="73">
        <v>4315700392</v>
      </c>
      <c r="X42" s="74">
        <v>1.0804282710916557</v>
      </c>
      <c r="Y42" s="75">
        <v>0.38771917914229981</v>
      </c>
      <c r="Z42" s="5">
        <f t="shared" si="8"/>
        <v>0</v>
      </c>
      <c r="AA42" s="10">
        <f t="shared" si="10"/>
        <v>0</v>
      </c>
      <c r="AB42" s="73">
        <v>18369155.620000001</v>
      </c>
      <c r="AC42" s="7">
        <f t="shared" si="9"/>
        <v>0</v>
      </c>
      <c r="AE42" s="6" t="s">
        <v>79</v>
      </c>
      <c r="AF42" s="6" t="s">
        <v>75</v>
      </c>
      <c r="AG42" s="6" t="s">
        <v>1074</v>
      </c>
      <c r="AH42" s="6" t="s">
        <v>2319</v>
      </c>
      <c r="AI42" s="6" t="s">
        <v>2319</v>
      </c>
      <c r="AJ42" s="6" t="s">
        <v>2319</v>
      </c>
      <c r="AK42" s="6" t="s">
        <v>2319</v>
      </c>
      <c r="AL42" s="6" t="s">
        <v>2319</v>
      </c>
      <c r="AM42" s="6" t="s">
        <v>2319</v>
      </c>
      <c r="AN42" s="6" t="s">
        <v>2319</v>
      </c>
      <c r="AO42" s="6" t="s">
        <v>2319</v>
      </c>
      <c r="AP42" s="6" t="s">
        <v>2319</v>
      </c>
      <c r="AQ42" s="6" t="s">
        <v>2319</v>
      </c>
      <c r="AR42" s="6" t="s">
        <v>2319</v>
      </c>
      <c r="AS42" s="6" t="s">
        <v>2319</v>
      </c>
      <c r="AT42" s="6" t="s">
        <v>2319</v>
      </c>
    </row>
    <row r="43" spans="1:46" ht="17.25" customHeight="1" x14ac:dyDescent="0.25">
      <c r="A43" t="s">
        <v>1325</v>
      </c>
      <c r="B43" t="s">
        <v>1694</v>
      </c>
      <c r="C43" t="s">
        <v>1320</v>
      </c>
      <c r="D43" s="28" t="str">
        <f t="shared" si="0"/>
        <v>Fair Lawn borough, Bergen County</v>
      </c>
      <c r="E43" t="s">
        <v>2214</v>
      </c>
      <c r="F43" t="s">
        <v>2201</v>
      </c>
      <c r="G43" s="32">
        <f>COUNTIFS('Raw Data from UFBs'!$A$3:$A$1389,'Summary By Town'!$A43,'Raw Data from UFBs'!$D$3:$D$1389,'Summary By Town'!$G$2)</f>
        <v>0</v>
      </c>
      <c r="H43" s="33">
        <f>SUMIFS('Raw Data from UFBs'!E$3:E$1389,'Raw Data from UFBs'!$A$3:$A$1389,'Summary By Town'!$A43,'Raw Data from UFBs'!$D$3:$D$1389,'Summary By Town'!$G$2)</f>
        <v>0</v>
      </c>
      <c r="I43" s="33">
        <f>SUMIFS('Raw Data from UFBs'!F$3:F$1389,'Raw Data from UFBs'!$A$3:$A$1389,'Summary By Town'!$A43,'Raw Data from UFBs'!$D$3:$D$1389,'Summary By Town'!$G$2)</f>
        <v>0</v>
      </c>
      <c r="J43" s="34">
        <f t="shared" si="1"/>
        <v>0</v>
      </c>
      <c r="K43" s="32">
        <f>COUNTIFS('Raw Data from UFBs'!$A$3:$A$1389,'Summary By Town'!$A43,'Raw Data from UFBs'!$D$3:$D$1389,'Summary By Town'!$K$2)</f>
        <v>0</v>
      </c>
      <c r="L43" s="33">
        <f>SUMIFS('Raw Data from UFBs'!E$3:E$1389,'Raw Data from UFBs'!$A$3:$A$1389,'Summary By Town'!$A43,'Raw Data from UFBs'!$D$3:$D$1389,'Summary By Town'!$K$2)</f>
        <v>0</v>
      </c>
      <c r="M43" s="33">
        <f>SUMIFS('Raw Data from UFBs'!F$3:F$1389,'Raw Data from UFBs'!$A$3:$A$1389,'Summary By Town'!$A43,'Raw Data from UFBs'!$D$3:$D$1389,'Summary By Town'!$K$2)</f>
        <v>0</v>
      </c>
      <c r="N43" s="34">
        <f t="shared" si="2"/>
        <v>0</v>
      </c>
      <c r="O43" s="32">
        <f>COUNTIFS('Raw Data from UFBs'!$A$3:$A$1389,'Summary By Town'!$A43,'Raw Data from UFBs'!$D$3:$D$1389,'Summary By Town'!$O$2)</f>
        <v>0</v>
      </c>
      <c r="P43" s="33">
        <f>SUMIFS('Raw Data from UFBs'!E$3:E$1389,'Raw Data from UFBs'!$A$3:$A$1389,'Summary By Town'!$A43,'Raw Data from UFBs'!$D$3:$D$1389,'Summary By Town'!$O$2)</f>
        <v>0</v>
      </c>
      <c r="Q43" s="33">
        <f>SUMIFS('Raw Data from UFBs'!F$3:F$1389,'Raw Data from UFBs'!$A$3:$A$1389,'Summary By Town'!$A43,'Raw Data from UFBs'!$D$3:$D$1389,'Summary By Town'!$O$2)</f>
        <v>0</v>
      </c>
      <c r="R43" s="34">
        <f t="shared" si="3"/>
        <v>0</v>
      </c>
      <c r="S43" s="32">
        <f t="shared" si="4"/>
        <v>0</v>
      </c>
      <c r="T43" s="33">
        <f t="shared" si="5"/>
        <v>0</v>
      </c>
      <c r="U43" s="33">
        <f t="shared" si="6"/>
        <v>0</v>
      </c>
      <c r="V43" s="34">
        <f t="shared" si="7"/>
        <v>0</v>
      </c>
      <c r="W43" s="73">
        <v>4550988627</v>
      </c>
      <c r="X43" s="74">
        <v>3.369986082935533</v>
      </c>
      <c r="Y43" s="75">
        <v>0.26752613153825439</v>
      </c>
      <c r="Z43" s="5">
        <f t="shared" si="8"/>
        <v>0</v>
      </c>
      <c r="AA43" s="10">
        <f t="shared" si="10"/>
        <v>0</v>
      </c>
      <c r="AB43" s="73">
        <v>49357799</v>
      </c>
      <c r="AC43" s="7">
        <f t="shared" si="9"/>
        <v>0</v>
      </c>
      <c r="AE43" s="6" t="s">
        <v>1350</v>
      </c>
      <c r="AF43" s="6" t="s">
        <v>1351</v>
      </c>
      <c r="AG43" s="6" t="s">
        <v>1323</v>
      </c>
      <c r="AH43" s="6" t="s">
        <v>1575</v>
      </c>
      <c r="AI43" s="6" t="s">
        <v>1328</v>
      </c>
      <c r="AJ43" s="6" t="s">
        <v>1345</v>
      </c>
      <c r="AK43" s="6" t="s">
        <v>1572</v>
      </c>
      <c r="AL43" s="6" t="s">
        <v>1348</v>
      </c>
      <c r="AM43" s="6" t="s">
        <v>2319</v>
      </c>
      <c r="AN43" s="6" t="s">
        <v>2319</v>
      </c>
      <c r="AO43" s="6" t="s">
        <v>2319</v>
      </c>
      <c r="AP43" s="6" t="s">
        <v>2319</v>
      </c>
      <c r="AQ43" s="6" t="s">
        <v>2319</v>
      </c>
      <c r="AR43" s="6" t="s">
        <v>2319</v>
      </c>
      <c r="AS43" s="6" t="s">
        <v>2319</v>
      </c>
      <c r="AT43" s="6" t="s">
        <v>2319</v>
      </c>
    </row>
    <row r="44" spans="1:46" ht="17.25" customHeight="1" x14ac:dyDescent="0.25">
      <c r="A44" t="s">
        <v>1326</v>
      </c>
      <c r="B44" t="s">
        <v>1695</v>
      </c>
      <c r="C44" t="s">
        <v>1320</v>
      </c>
      <c r="D44" s="28" t="str">
        <f t="shared" si="0"/>
        <v>Fairview borough, Bergen County</v>
      </c>
      <c r="E44" t="s">
        <v>2214</v>
      </c>
      <c r="F44" t="s">
        <v>2205</v>
      </c>
      <c r="G44" s="32">
        <f>COUNTIFS('Raw Data from UFBs'!$A$3:$A$1389,'Summary By Town'!$A44,'Raw Data from UFBs'!$D$3:$D$1389,'Summary By Town'!$G$2)</f>
        <v>0</v>
      </c>
      <c r="H44" s="33">
        <f>SUMIFS('Raw Data from UFBs'!E$3:E$1389,'Raw Data from UFBs'!$A$3:$A$1389,'Summary By Town'!$A44,'Raw Data from UFBs'!$D$3:$D$1389,'Summary By Town'!$G$2)</f>
        <v>0</v>
      </c>
      <c r="I44" s="33">
        <f>SUMIFS('Raw Data from UFBs'!F$3:F$1389,'Raw Data from UFBs'!$A$3:$A$1389,'Summary By Town'!$A44,'Raw Data from UFBs'!$D$3:$D$1389,'Summary By Town'!$G$2)</f>
        <v>0</v>
      </c>
      <c r="J44" s="34">
        <f t="shared" si="1"/>
        <v>0</v>
      </c>
      <c r="K44" s="32">
        <f>COUNTIFS('Raw Data from UFBs'!$A$3:$A$1389,'Summary By Town'!$A44,'Raw Data from UFBs'!$D$3:$D$1389,'Summary By Town'!$K$2)</f>
        <v>0</v>
      </c>
      <c r="L44" s="33">
        <f>SUMIFS('Raw Data from UFBs'!E$3:E$1389,'Raw Data from UFBs'!$A$3:$A$1389,'Summary By Town'!$A44,'Raw Data from UFBs'!$D$3:$D$1389,'Summary By Town'!$K$2)</f>
        <v>0</v>
      </c>
      <c r="M44" s="33">
        <f>SUMIFS('Raw Data from UFBs'!F$3:F$1389,'Raw Data from UFBs'!$A$3:$A$1389,'Summary By Town'!$A44,'Raw Data from UFBs'!$D$3:$D$1389,'Summary By Town'!$K$2)</f>
        <v>0</v>
      </c>
      <c r="N44" s="34">
        <f t="shared" si="2"/>
        <v>0</v>
      </c>
      <c r="O44" s="32">
        <f>COUNTIFS('Raw Data from UFBs'!$A$3:$A$1389,'Summary By Town'!$A44,'Raw Data from UFBs'!$D$3:$D$1389,'Summary By Town'!$O$2)</f>
        <v>0</v>
      </c>
      <c r="P44" s="33">
        <f>SUMIFS('Raw Data from UFBs'!E$3:E$1389,'Raw Data from UFBs'!$A$3:$A$1389,'Summary By Town'!$A44,'Raw Data from UFBs'!$D$3:$D$1389,'Summary By Town'!$O$2)</f>
        <v>0</v>
      </c>
      <c r="Q44" s="33">
        <f>SUMIFS('Raw Data from UFBs'!F$3:F$1389,'Raw Data from UFBs'!$A$3:$A$1389,'Summary By Town'!$A44,'Raw Data from UFBs'!$D$3:$D$1389,'Summary By Town'!$O$2)</f>
        <v>0</v>
      </c>
      <c r="R44" s="34">
        <f t="shared" si="3"/>
        <v>0</v>
      </c>
      <c r="S44" s="32">
        <f t="shared" si="4"/>
        <v>0</v>
      </c>
      <c r="T44" s="33">
        <f t="shared" si="5"/>
        <v>0</v>
      </c>
      <c r="U44" s="33">
        <f t="shared" si="6"/>
        <v>0</v>
      </c>
      <c r="V44" s="34">
        <f t="shared" si="7"/>
        <v>0</v>
      </c>
      <c r="W44" s="73">
        <v>1244675667</v>
      </c>
      <c r="X44" s="74">
        <v>3.3554051424673057</v>
      </c>
      <c r="Y44" s="75">
        <v>0.44147060253543802</v>
      </c>
      <c r="Z44" s="5">
        <f t="shared" si="8"/>
        <v>0</v>
      </c>
      <c r="AA44" s="10">
        <f t="shared" si="10"/>
        <v>0</v>
      </c>
      <c r="AB44" s="73">
        <v>19536663.640000001</v>
      </c>
      <c r="AC44" s="7">
        <f t="shared" si="9"/>
        <v>0</v>
      </c>
      <c r="AE44" s="6" t="s">
        <v>558</v>
      </c>
      <c r="AF44" s="6" t="s">
        <v>55</v>
      </c>
      <c r="AG44" s="6" t="s">
        <v>1346</v>
      </c>
      <c r="AH44" s="6" t="s">
        <v>2319</v>
      </c>
      <c r="AI44" s="6" t="s">
        <v>2319</v>
      </c>
      <c r="AJ44" s="6" t="s">
        <v>2319</v>
      </c>
      <c r="AK44" s="6" t="s">
        <v>2319</v>
      </c>
      <c r="AL44" s="6" t="s">
        <v>2319</v>
      </c>
      <c r="AM44" s="6" t="s">
        <v>2319</v>
      </c>
      <c r="AN44" s="6" t="s">
        <v>2319</v>
      </c>
      <c r="AO44" s="6" t="s">
        <v>2319</v>
      </c>
      <c r="AP44" s="6" t="s">
        <v>2319</v>
      </c>
      <c r="AQ44" s="6" t="s">
        <v>2319</v>
      </c>
      <c r="AR44" s="6" t="s">
        <v>2319</v>
      </c>
      <c r="AS44" s="6" t="s">
        <v>2319</v>
      </c>
      <c r="AT44" s="6" t="s">
        <v>2319</v>
      </c>
    </row>
    <row r="45" spans="1:46" ht="17.25" customHeight="1" x14ac:dyDescent="0.25">
      <c r="A45" t="s">
        <v>79</v>
      </c>
      <c r="B45" t="s">
        <v>1696</v>
      </c>
      <c r="C45" t="s">
        <v>1320</v>
      </c>
      <c r="D45" s="28" t="str">
        <f t="shared" si="0"/>
        <v>Fort Lee borough, Bergen County</v>
      </c>
      <c r="E45" t="s">
        <v>2214</v>
      </c>
      <c r="F45" t="s">
        <v>2205</v>
      </c>
      <c r="G45" s="32">
        <f>COUNTIFS('Raw Data from UFBs'!$A$3:$A$1389,'Summary By Town'!$A45,'Raw Data from UFBs'!$D$3:$D$1389,'Summary By Town'!$G$2)</f>
        <v>2</v>
      </c>
      <c r="H45" s="33">
        <f>SUMIFS('Raw Data from UFBs'!E$3:E$1389,'Raw Data from UFBs'!$A$3:$A$1389,'Summary By Town'!$A45,'Raw Data from UFBs'!$D$3:$D$1389,'Summary By Town'!$G$2)</f>
        <v>62234</v>
      </c>
      <c r="I45" s="33">
        <f>SUMIFS('Raw Data from UFBs'!F$3:F$1389,'Raw Data from UFBs'!$A$3:$A$1389,'Summary By Town'!$A45,'Raw Data from UFBs'!$D$3:$D$1389,'Summary By Town'!$G$2)</f>
        <v>9637400</v>
      </c>
      <c r="J45" s="34">
        <f t="shared" si="1"/>
        <v>226737.9743053558</v>
      </c>
      <c r="K45" s="32">
        <f>COUNTIFS('Raw Data from UFBs'!$A$3:$A$1389,'Summary By Town'!$A45,'Raw Data from UFBs'!$D$3:$D$1389,'Summary By Town'!$K$2)</f>
        <v>1</v>
      </c>
      <c r="L45" s="33">
        <f>SUMIFS('Raw Data from UFBs'!E$3:E$1389,'Raw Data from UFBs'!$A$3:$A$1389,'Summary By Town'!$A45,'Raw Data from UFBs'!$D$3:$D$1389,'Summary By Town'!$K$2)</f>
        <v>620004</v>
      </c>
      <c r="M45" s="33">
        <f>SUMIFS('Raw Data from UFBs'!F$3:F$1389,'Raw Data from UFBs'!$A$3:$A$1389,'Summary By Town'!$A45,'Raw Data from UFBs'!$D$3:$D$1389,'Summary By Town'!$K$2)</f>
        <v>144451000</v>
      </c>
      <c r="N45" s="34">
        <f t="shared" si="2"/>
        <v>3398481.6575407218</v>
      </c>
      <c r="O45" s="32">
        <f>COUNTIFS('Raw Data from UFBs'!$A$3:$A$1389,'Summary By Town'!$A45,'Raw Data from UFBs'!$D$3:$D$1389,'Summary By Town'!$O$2)</f>
        <v>0</v>
      </c>
      <c r="P45" s="33">
        <f>SUMIFS('Raw Data from UFBs'!E$3:E$1389,'Raw Data from UFBs'!$A$3:$A$1389,'Summary By Town'!$A45,'Raw Data from UFBs'!$D$3:$D$1389,'Summary By Town'!$O$2)</f>
        <v>0</v>
      </c>
      <c r="Q45" s="33">
        <f>SUMIFS('Raw Data from UFBs'!F$3:F$1389,'Raw Data from UFBs'!$A$3:$A$1389,'Summary By Town'!$A45,'Raw Data from UFBs'!$D$3:$D$1389,'Summary By Town'!$O$2)</f>
        <v>0</v>
      </c>
      <c r="R45" s="34">
        <f t="shared" si="3"/>
        <v>0</v>
      </c>
      <c r="S45" s="32">
        <f t="shared" si="4"/>
        <v>3</v>
      </c>
      <c r="T45" s="33">
        <f t="shared" si="5"/>
        <v>682238</v>
      </c>
      <c r="U45" s="33">
        <f t="shared" si="6"/>
        <v>154088400</v>
      </c>
      <c r="V45" s="34">
        <f t="shared" si="7"/>
        <v>3625219.6318460777</v>
      </c>
      <c r="W45" s="73">
        <v>7062886489</v>
      </c>
      <c r="X45" s="74">
        <v>2.352688217832152</v>
      </c>
      <c r="Y45" s="75">
        <v>0.44415610162502417</v>
      </c>
      <c r="Z45" s="5">
        <f t="shared" si="8"/>
        <v>1307143.2487548059</v>
      </c>
      <c r="AA45" s="10">
        <f t="shared" si="10"/>
        <v>2.1816632652950457E-2</v>
      </c>
      <c r="AB45" s="73">
        <v>81753437.530000001</v>
      </c>
      <c r="AC45" s="7">
        <f t="shared" si="9"/>
        <v>1.5988847542650918E-2</v>
      </c>
      <c r="AE45" s="6" t="s">
        <v>55</v>
      </c>
      <c r="AF45" s="6" t="s">
        <v>1346</v>
      </c>
      <c r="AG45" s="6" t="s">
        <v>70</v>
      </c>
      <c r="AH45" s="6" t="s">
        <v>1344</v>
      </c>
      <c r="AI45" s="6" t="s">
        <v>86</v>
      </c>
      <c r="AJ45" s="6" t="s">
        <v>1324</v>
      </c>
      <c r="AK45" s="6" t="s">
        <v>75</v>
      </c>
      <c r="AL45" s="6" t="s">
        <v>2319</v>
      </c>
      <c r="AM45" s="6" t="s">
        <v>2319</v>
      </c>
      <c r="AN45" s="6" t="s">
        <v>2319</v>
      </c>
      <c r="AO45" s="6" t="s">
        <v>2319</v>
      </c>
      <c r="AP45" s="6" t="s">
        <v>2319</v>
      </c>
      <c r="AQ45" s="6" t="s">
        <v>2319</v>
      </c>
      <c r="AR45" s="6" t="s">
        <v>2319</v>
      </c>
      <c r="AS45" s="6" t="s">
        <v>2319</v>
      </c>
      <c r="AT45" s="6" t="s">
        <v>2319</v>
      </c>
    </row>
    <row r="46" spans="1:46" ht="17.25" customHeight="1" x14ac:dyDescent="0.25">
      <c r="A46" t="s">
        <v>1327</v>
      </c>
      <c r="B46" t="s">
        <v>1697</v>
      </c>
      <c r="C46" t="s">
        <v>1320</v>
      </c>
      <c r="D46" s="28" t="str">
        <f t="shared" si="0"/>
        <v>Franklin Lakes borough, Bergen County</v>
      </c>
      <c r="E46" t="s">
        <v>2214</v>
      </c>
      <c r="F46" t="s">
        <v>2203</v>
      </c>
      <c r="G46" s="32">
        <f>COUNTIFS('Raw Data from UFBs'!$A$3:$A$1389,'Summary By Town'!$A46,'Raw Data from UFBs'!$D$3:$D$1389,'Summary By Town'!$G$2)</f>
        <v>0</v>
      </c>
      <c r="H46" s="33">
        <f>SUMIFS('Raw Data from UFBs'!E$3:E$1389,'Raw Data from UFBs'!$A$3:$A$1389,'Summary By Town'!$A46,'Raw Data from UFBs'!$D$3:$D$1389,'Summary By Town'!$G$2)</f>
        <v>0</v>
      </c>
      <c r="I46" s="33">
        <f>SUMIFS('Raw Data from UFBs'!F$3:F$1389,'Raw Data from UFBs'!$A$3:$A$1389,'Summary By Town'!$A46,'Raw Data from UFBs'!$D$3:$D$1389,'Summary By Town'!$G$2)</f>
        <v>0</v>
      </c>
      <c r="J46" s="34">
        <f t="shared" si="1"/>
        <v>0</v>
      </c>
      <c r="K46" s="32">
        <f>COUNTIFS('Raw Data from UFBs'!$A$3:$A$1389,'Summary By Town'!$A46,'Raw Data from UFBs'!$D$3:$D$1389,'Summary By Town'!$K$2)</f>
        <v>0</v>
      </c>
      <c r="L46" s="33">
        <f>SUMIFS('Raw Data from UFBs'!E$3:E$1389,'Raw Data from UFBs'!$A$3:$A$1389,'Summary By Town'!$A46,'Raw Data from UFBs'!$D$3:$D$1389,'Summary By Town'!$K$2)</f>
        <v>0</v>
      </c>
      <c r="M46" s="33">
        <f>SUMIFS('Raw Data from UFBs'!F$3:F$1389,'Raw Data from UFBs'!$A$3:$A$1389,'Summary By Town'!$A46,'Raw Data from UFBs'!$D$3:$D$1389,'Summary By Town'!$K$2)</f>
        <v>0</v>
      </c>
      <c r="N46" s="34">
        <f t="shared" si="2"/>
        <v>0</v>
      </c>
      <c r="O46" s="32">
        <f>COUNTIFS('Raw Data from UFBs'!$A$3:$A$1389,'Summary By Town'!$A46,'Raw Data from UFBs'!$D$3:$D$1389,'Summary By Town'!$O$2)</f>
        <v>0</v>
      </c>
      <c r="P46" s="33">
        <f>SUMIFS('Raw Data from UFBs'!E$3:E$1389,'Raw Data from UFBs'!$A$3:$A$1389,'Summary By Town'!$A46,'Raw Data from UFBs'!$D$3:$D$1389,'Summary By Town'!$O$2)</f>
        <v>0</v>
      </c>
      <c r="Q46" s="33">
        <f>SUMIFS('Raw Data from UFBs'!F$3:F$1389,'Raw Data from UFBs'!$A$3:$A$1389,'Summary By Town'!$A46,'Raw Data from UFBs'!$D$3:$D$1389,'Summary By Town'!$O$2)</f>
        <v>0</v>
      </c>
      <c r="R46" s="34">
        <f t="shared" si="3"/>
        <v>0</v>
      </c>
      <c r="S46" s="32">
        <f t="shared" si="4"/>
        <v>0</v>
      </c>
      <c r="T46" s="33">
        <f t="shared" si="5"/>
        <v>0</v>
      </c>
      <c r="U46" s="33">
        <f t="shared" si="6"/>
        <v>0</v>
      </c>
      <c r="V46" s="34">
        <f t="shared" si="7"/>
        <v>0</v>
      </c>
      <c r="W46" s="73">
        <v>4452130700</v>
      </c>
      <c r="X46" s="74">
        <v>1.6413292044002084</v>
      </c>
      <c r="Y46" s="75">
        <v>0.17360534079964293</v>
      </c>
      <c r="Z46" s="5">
        <f t="shared" si="8"/>
        <v>0</v>
      </c>
      <c r="AA46" s="10">
        <f t="shared" si="10"/>
        <v>0</v>
      </c>
      <c r="AB46" s="73">
        <v>18021139</v>
      </c>
      <c r="AC46" s="7">
        <f t="shared" si="9"/>
        <v>0</v>
      </c>
      <c r="AE46" s="6" t="s">
        <v>1574</v>
      </c>
      <c r="AF46" s="6" t="s">
        <v>1580</v>
      </c>
      <c r="AG46" s="6" t="s">
        <v>1359</v>
      </c>
      <c r="AH46" s="6" t="s">
        <v>1341</v>
      </c>
      <c r="AI46" s="6" t="s">
        <v>1334</v>
      </c>
      <c r="AJ46" s="6" t="s">
        <v>2319</v>
      </c>
      <c r="AK46" s="6" t="s">
        <v>2319</v>
      </c>
      <c r="AL46" s="6" t="s">
        <v>2319</v>
      </c>
      <c r="AM46" s="6" t="s">
        <v>2319</v>
      </c>
      <c r="AN46" s="6" t="s">
        <v>2319</v>
      </c>
      <c r="AO46" s="6" t="s">
        <v>2319</v>
      </c>
      <c r="AP46" s="6" t="s">
        <v>2319</v>
      </c>
      <c r="AQ46" s="6" t="s">
        <v>2319</v>
      </c>
      <c r="AR46" s="6" t="s">
        <v>2319</v>
      </c>
      <c r="AS46" s="6" t="s">
        <v>2319</v>
      </c>
      <c r="AT46" s="6" t="s">
        <v>2319</v>
      </c>
    </row>
    <row r="47" spans="1:46" ht="17.25" customHeight="1" x14ac:dyDescent="0.25">
      <c r="A47" t="s">
        <v>80</v>
      </c>
      <c r="B47" t="s">
        <v>1698</v>
      </c>
      <c r="C47" t="s">
        <v>1320</v>
      </c>
      <c r="D47" s="28" t="str">
        <f t="shared" si="0"/>
        <v>Garfield city, Bergen County</v>
      </c>
      <c r="E47" t="s">
        <v>2214</v>
      </c>
      <c r="F47" t="s">
        <v>2205</v>
      </c>
      <c r="G47" s="32">
        <f>COUNTIFS('Raw Data from UFBs'!$A$3:$A$1389,'Summary By Town'!$A47,'Raw Data from UFBs'!$D$3:$D$1389,'Summary By Town'!$G$2)</f>
        <v>1</v>
      </c>
      <c r="H47" s="33">
        <f>SUMIFS('Raw Data from UFBs'!E$3:E$1389,'Raw Data from UFBs'!$A$3:$A$1389,'Summary By Town'!$A47,'Raw Data from UFBs'!$D$3:$D$1389,'Summary By Town'!$G$2)</f>
        <v>0</v>
      </c>
      <c r="I47" s="33">
        <f>SUMIFS('Raw Data from UFBs'!F$3:F$1389,'Raw Data from UFBs'!$A$3:$A$1389,'Summary By Town'!$A47,'Raw Data from UFBs'!$D$3:$D$1389,'Summary By Town'!$G$2)</f>
        <v>0</v>
      </c>
      <c r="J47" s="34">
        <f t="shared" si="1"/>
        <v>0</v>
      </c>
      <c r="K47" s="32">
        <f>COUNTIFS('Raw Data from UFBs'!$A$3:$A$1389,'Summary By Town'!$A47,'Raw Data from UFBs'!$D$3:$D$1389,'Summary By Town'!$K$2)</f>
        <v>0</v>
      </c>
      <c r="L47" s="33">
        <f>SUMIFS('Raw Data from UFBs'!E$3:E$1389,'Raw Data from UFBs'!$A$3:$A$1389,'Summary By Town'!$A47,'Raw Data from UFBs'!$D$3:$D$1389,'Summary By Town'!$K$2)</f>
        <v>0</v>
      </c>
      <c r="M47" s="33">
        <f>SUMIFS('Raw Data from UFBs'!F$3:F$1389,'Raw Data from UFBs'!$A$3:$A$1389,'Summary By Town'!$A47,'Raw Data from UFBs'!$D$3:$D$1389,'Summary By Town'!$K$2)</f>
        <v>0</v>
      </c>
      <c r="N47" s="34">
        <f t="shared" si="2"/>
        <v>0</v>
      </c>
      <c r="O47" s="32">
        <f>COUNTIFS('Raw Data from UFBs'!$A$3:$A$1389,'Summary By Town'!$A47,'Raw Data from UFBs'!$D$3:$D$1389,'Summary By Town'!$O$2)</f>
        <v>0</v>
      </c>
      <c r="P47" s="33">
        <f>SUMIFS('Raw Data from UFBs'!E$3:E$1389,'Raw Data from UFBs'!$A$3:$A$1389,'Summary By Town'!$A47,'Raw Data from UFBs'!$D$3:$D$1389,'Summary By Town'!$O$2)</f>
        <v>0</v>
      </c>
      <c r="Q47" s="33">
        <f>SUMIFS('Raw Data from UFBs'!F$3:F$1389,'Raw Data from UFBs'!$A$3:$A$1389,'Summary By Town'!$A47,'Raw Data from UFBs'!$D$3:$D$1389,'Summary By Town'!$O$2)</f>
        <v>0</v>
      </c>
      <c r="R47" s="34">
        <f t="shared" si="3"/>
        <v>0</v>
      </c>
      <c r="S47" s="32">
        <f t="shared" si="4"/>
        <v>1</v>
      </c>
      <c r="T47" s="33">
        <f t="shared" si="5"/>
        <v>0</v>
      </c>
      <c r="U47" s="33">
        <f t="shared" si="6"/>
        <v>0</v>
      </c>
      <c r="V47" s="34">
        <f t="shared" si="7"/>
        <v>0</v>
      </c>
      <c r="W47" s="73">
        <v>2422412300</v>
      </c>
      <c r="X47" s="74">
        <v>2.9059991614868252</v>
      </c>
      <c r="Y47" s="75">
        <v>0.42159693185075015</v>
      </c>
      <c r="Z47" s="5">
        <f t="shared" si="8"/>
        <v>0</v>
      </c>
      <c r="AA47" s="10">
        <f t="shared" si="10"/>
        <v>0</v>
      </c>
      <c r="AB47" s="73">
        <v>37251802</v>
      </c>
      <c r="AC47" s="7">
        <f t="shared" si="9"/>
        <v>0</v>
      </c>
      <c r="AE47" s="6" t="s">
        <v>1357</v>
      </c>
      <c r="AF47" s="6" t="s">
        <v>1353</v>
      </c>
      <c r="AG47" s="6" t="s">
        <v>923</v>
      </c>
      <c r="AH47" s="6" t="s">
        <v>1333</v>
      </c>
      <c r="AI47" s="6" t="s">
        <v>1351</v>
      </c>
      <c r="AJ47" s="6" t="s">
        <v>1323</v>
      </c>
      <c r="AK47" s="6" t="s">
        <v>922</v>
      </c>
      <c r="AL47" s="6" t="s">
        <v>2319</v>
      </c>
      <c r="AM47" s="6" t="s">
        <v>2319</v>
      </c>
      <c r="AN47" s="6" t="s">
        <v>2319</v>
      </c>
      <c r="AO47" s="6" t="s">
        <v>2319</v>
      </c>
      <c r="AP47" s="6" t="s">
        <v>2319</v>
      </c>
      <c r="AQ47" s="6" t="s">
        <v>2319</v>
      </c>
      <c r="AR47" s="6" t="s">
        <v>2319</v>
      </c>
      <c r="AS47" s="6" t="s">
        <v>2319</v>
      </c>
      <c r="AT47" s="6" t="s">
        <v>2319</v>
      </c>
    </row>
    <row r="48" spans="1:46" ht="17.25" customHeight="1" x14ac:dyDescent="0.25">
      <c r="A48" t="s">
        <v>1328</v>
      </c>
      <c r="B48" t="s">
        <v>1699</v>
      </c>
      <c r="C48" t="s">
        <v>1320</v>
      </c>
      <c r="D48" s="28" t="str">
        <f t="shared" si="0"/>
        <v>Glen Rock borough, Bergen County</v>
      </c>
      <c r="E48" t="s">
        <v>2214</v>
      </c>
      <c r="F48" t="s">
        <v>2201</v>
      </c>
      <c r="G48" s="32">
        <f>COUNTIFS('Raw Data from UFBs'!$A$3:$A$1389,'Summary By Town'!$A48,'Raw Data from UFBs'!$D$3:$D$1389,'Summary By Town'!$G$2)</f>
        <v>0</v>
      </c>
      <c r="H48" s="33">
        <f>SUMIFS('Raw Data from UFBs'!E$3:E$1389,'Raw Data from UFBs'!$A$3:$A$1389,'Summary By Town'!$A48,'Raw Data from UFBs'!$D$3:$D$1389,'Summary By Town'!$G$2)</f>
        <v>0</v>
      </c>
      <c r="I48" s="33">
        <f>SUMIFS('Raw Data from UFBs'!F$3:F$1389,'Raw Data from UFBs'!$A$3:$A$1389,'Summary By Town'!$A48,'Raw Data from UFBs'!$D$3:$D$1389,'Summary By Town'!$G$2)</f>
        <v>0</v>
      </c>
      <c r="J48" s="34">
        <f t="shared" si="1"/>
        <v>0</v>
      </c>
      <c r="K48" s="32">
        <f>COUNTIFS('Raw Data from UFBs'!$A$3:$A$1389,'Summary By Town'!$A48,'Raw Data from UFBs'!$D$3:$D$1389,'Summary By Town'!$K$2)</f>
        <v>0</v>
      </c>
      <c r="L48" s="33">
        <f>SUMIFS('Raw Data from UFBs'!E$3:E$1389,'Raw Data from UFBs'!$A$3:$A$1389,'Summary By Town'!$A48,'Raw Data from UFBs'!$D$3:$D$1389,'Summary By Town'!$K$2)</f>
        <v>0</v>
      </c>
      <c r="M48" s="33">
        <f>SUMIFS('Raw Data from UFBs'!F$3:F$1389,'Raw Data from UFBs'!$A$3:$A$1389,'Summary By Town'!$A48,'Raw Data from UFBs'!$D$3:$D$1389,'Summary By Town'!$K$2)</f>
        <v>0</v>
      </c>
      <c r="N48" s="34">
        <f t="shared" si="2"/>
        <v>0</v>
      </c>
      <c r="O48" s="32">
        <f>COUNTIFS('Raw Data from UFBs'!$A$3:$A$1389,'Summary By Town'!$A48,'Raw Data from UFBs'!$D$3:$D$1389,'Summary By Town'!$O$2)</f>
        <v>0</v>
      </c>
      <c r="P48" s="33">
        <f>SUMIFS('Raw Data from UFBs'!E$3:E$1389,'Raw Data from UFBs'!$A$3:$A$1389,'Summary By Town'!$A48,'Raw Data from UFBs'!$D$3:$D$1389,'Summary By Town'!$O$2)</f>
        <v>0</v>
      </c>
      <c r="Q48" s="33">
        <f>SUMIFS('Raw Data from UFBs'!F$3:F$1389,'Raw Data from UFBs'!$A$3:$A$1389,'Summary By Town'!$A48,'Raw Data from UFBs'!$D$3:$D$1389,'Summary By Town'!$O$2)</f>
        <v>0</v>
      </c>
      <c r="R48" s="34">
        <f t="shared" si="3"/>
        <v>0</v>
      </c>
      <c r="S48" s="32">
        <f t="shared" si="4"/>
        <v>0</v>
      </c>
      <c r="T48" s="33">
        <f t="shared" si="5"/>
        <v>0</v>
      </c>
      <c r="U48" s="33">
        <f t="shared" si="6"/>
        <v>0</v>
      </c>
      <c r="V48" s="34">
        <f t="shared" si="7"/>
        <v>0</v>
      </c>
      <c r="W48" s="73">
        <v>2622413655</v>
      </c>
      <c r="X48" s="74">
        <v>2.9686360709874968</v>
      </c>
      <c r="Y48" s="75">
        <v>0.21346713407359638</v>
      </c>
      <c r="Z48" s="5">
        <f t="shared" si="8"/>
        <v>0</v>
      </c>
      <c r="AA48" s="10">
        <f t="shared" si="10"/>
        <v>0</v>
      </c>
      <c r="AB48" s="73">
        <v>19008835</v>
      </c>
      <c r="AC48" s="7">
        <f t="shared" si="9"/>
        <v>0</v>
      </c>
      <c r="AE48" s="6" t="s">
        <v>1325</v>
      </c>
      <c r="AF48" s="6" t="s">
        <v>1345</v>
      </c>
      <c r="AG48" s="6" t="s">
        <v>1572</v>
      </c>
      <c r="AH48" s="6" t="s">
        <v>1348</v>
      </c>
      <c r="AI48" s="6" t="s">
        <v>2319</v>
      </c>
      <c r="AJ48" s="6" t="s">
        <v>2319</v>
      </c>
      <c r="AK48" s="6" t="s">
        <v>2319</v>
      </c>
      <c r="AL48" s="6" t="s">
        <v>2319</v>
      </c>
      <c r="AM48" s="6" t="s">
        <v>2319</v>
      </c>
      <c r="AN48" s="6" t="s">
        <v>2319</v>
      </c>
      <c r="AO48" s="6" t="s">
        <v>2319</v>
      </c>
      <c r="AP48" s="6" t="s">
        <v>2319</v>
      </c>
      <c r="AQ48" s="6" t="s">
        <v>2319</v>
      </c>
      <c r="AR48" s="6" t="s">
        <v>2319</v>
      </c>
      <c r="AS48" s="6" t="s">
        <v>2319</v>
      </c>
      <c r="AT48" s="6" t="s">
        <v>2319</v>
      </c>
    </row>
    <row r="49" spans="1:46" ht="17.25" customHeight="1" x14ac:dyDescent="0.25">
      <c r="A49" t="s">
        <v>82</v>
      </c>
      <c r="B49" t="s">
        <v>1700</v>
      </c>
      <c r="C49" t="s">
        <v>1320</v>
      </c>
      <c r="D49" s="28" t="str">
        <f t="shared" si="0"/>
        <v>Hackensack city, Bergen County</v>
      </c>
      <c r="E49" t="s">
        <v>2214</v>
      </c>
      <c r="F49" t="s">
        <v>2205</v>
      </c>
      <c r="G49" s="32">
        <f>COUNTIFS('Raw Data from UFBs'!$A$3:$A$1389,'Summary By Town'!$A49,'Raw Data from UFBs'!$D$3:$D$1389,'Summary By Town'!$G$2)</f>
        <v>0</v>
      </c>
      <c r="H49" s="33">
        <f>SUMIFS('Raw Data from UFBs'!E$3:E$1389,'Raw Data from UFBs'!$A$3:$A$1389,'Summary By Town'!$A49,'Raw Data from UFBs'!$D$3:$D$1389,'Summary By Town'!$G$2)</f>
        <v>0</v>
      </c>
      <c r="I49" s="33">
        <f>SUMIFS('Raw Data from UFBs'!F$3:F$1389,'Raw Data from UFBs'!$A$3:$A$1389,'Summary By Town'!$A49,'Raw Data from UFBs'!$D$3:$D$1389,'Summary By Town'!$G$2)</f>
        <v>0</v>
      </c>
      <c r="J49" s="34">
        <f t="shared" si="1"/>
        <v>0</v>
      </c>
      <c r="K49" s="32">
        <f>COUNTIFS('Raw Data from UFBs'!$A$3:$A$1389,'Summary By Town'!$A49,'Raw Data from UFBs'!$D$3:$D$1389,'Summary By Town'!$K$2)</f>
        <v>1</v>
      </c>
      <c r="L49" s="33">
        <f>SUMIFS('Raw Data from UFBs'!E$3:E$1389,'Raw Data from UFBs'!$A$3:$A$1389,'Summary By Town'!$A49,'Raw Data from UFBs'!$D$3:$D$1389,'Summary By Town'!$K$2)</f>
        <v>477000</v>
      </c>
      <c r="M49" s="33">
        <f>SUMIFS('Raw Data from UFBs'!F$3:F$1389,'Raw Data from UFBs'!$A$3:$A$1389,'Summary By Town'!$A49,'Raw Data from UFBs'!$D$3:$D$1389,'Summary By Town'!$K$2)</f>
        <v>2810000</v>
      </c>
      <c r="N49" s="34">
        <f t="shared" si="2"/>
        <v>94322.766620610448</v>
      </c>
      <c r="O49" s="32">
        <f>COUNTIFS('Raw Data from UFBs'!$A$3:$A$1389,'Summary By Town'!$A49,'Raw Data from UFBs'!$D$3:$D$1389,'Summary By Town'!$O$2)</f>
        <v>0</v>
      </c>
      <c r="P49" s="33">
        <f>SUMIFS('Raw Data from UFBs'!E$3:E$1389,'Raw Data from UFBs'!$A$3:$A$1389,'Summary By Town'!$A49,'Raw Data from UFBs'!$D$3:$D$1389,'Summary By Town'!$O$2)</f>
        <v>0</v>
      </c>
      <c r="Q49" s="33">
        <f>SUMIFS('Raw Data from UFBs'!F$3:F$1389,'Raw Data from UFBs'!$A$3:$A$1389,'Summary By Town'!$A49,'Raw Data from UFBs'!$D$3:$D$1389,'Summary By Town'!$O$2)</f>
        <v>0</v>
      </c>
      <c r="R49" s="34">
        <f t="shared" si="3"/>
        <v>0</v>
      </c>
      <c r="S49" s="32">
        <f t="shared" si="4"/>
        <v>1</v>
      </c>
      <c r="T49" s="33">
        <f t="shared" si="5"/>
        <v>477000</v>
      </c>
      <c r="U49" s="33">
        <f t="shared" si="6"/>
        <v>2810000</v>
      </c>
      <c r="V49" s="34">
        <f t="shared" si="7"/>
        <v>94322.766620610448</v>
      </c>
      <c r="W49" s="73">
        <v>6781990500</v>
      </c>
      <c r="X49" s="74">
        <v>3.3566820861427207</v>
      </c>
      <c r="Y49" s="75">
        <v>0.47243412705996701</v>
      </c>
      <c r="Z49" s="5">
        <f t="shared" si="8"/>
        <v>-180789.78469731519</v>
      </c>
      <c r="AA49" s="10">
        <f t="shared" si="10"/>
        <v>4.1433263582424661E-4</v>
      </c>
      <c r="AB49" s="73">
        <v>104809075.18000001</v>
      </c>
      <c r="AC49" s="7">
        <f t="shared" si="9"/>
        <v>-1.7249439935122532E-3</v>
      </c>
      <c r="AE49" s="6" t="s">
        <v>1332</v>
      </c>
      <c r="AF49" s="6" t="s">
        <v>1347</v>
      </c>
      <c r="AG49" s="6" t="s">
        <v>1353</v>
      </c>
      <c r="AH49" s="6" t="s">
        <v>1330</v>
      </c>
      <c r="AI49" s="6" t="s">
        <v>1321</v>
      </c>
      <c r="AJ49" s="6" t="s">
        <v>1333</v>
      </c>
      <c r="AK49" s="6" t="s">
        <v>107</v>
      </c>
      <c r="AL49" s="6" t="s">
        <v>1335</v>
      </c>
      <c r="AM49" s="6" t="s">
        <v>1349</v>
      </c>
      <c r="AN49" s="6" t="s">
        <v>1345</v>
      </c>
      <c r="AO49" s="6" t="s">
        <v>1354</v>
      </c>
      <c r="AP49" s="6" t="s">
        <v>2319</v>
      </c>
      <c r="AQ49" s="6" t="s">
        <v>2319</v>
      </c>
      <c r="AR49" s="6" t="s">
        <v>2319</v>
      </c>
      <c r="AS49" s="6" t="s">
        <v>2319</v>
      </c>
      <c r="AT49" s="6" t="s">
        <v>2319</v>
      </c>
    </row>
    <row r="50" spans="1:46" ht="17.25" customHeight="1" x14ac:dyDescent="0.25">
      <c r="A50" t="s">
        <v>1329</v>
      </c>
      <c r="B50" t="s">
        <v>1701</v>
      </c>
      <c r="C50" t="s">
        <v>1320</v>
      </c>
      <c r="D50" s="28" t="str">
        <f t="shared" si="0"/>
        <v>Harrington Park borough, Bergen County</v>
      </c>
      <c r="E50" t="s">
        <v>2214</v>
      </c>
      <c r="F50" t="s">
        <v>2201</v>
      </c>
      <c r="G50" s="32">
        <f>COUNTIFS('Raw Data from UFBs'!$A$3:$A$1389,'Summary By Town'!$A50,'Raw Data from UFBs'!$D$3:$D$1389,'Summary By Town'!$G$2)</f>
        <v>0</v>
      </c>
      <c r="H50" s="33">
        <f>SUMIFS('Raw Data from UFBs'!E$3:E$1389,'Raw Data from UFBs'!$A$3:$A$1389,'Summary By Town'!$A50,'Raw Data from UFBs'!$D$3:$D$1389,'Summary By Town'!$G$2)</f>
        <v>0</v>
      </c>
      <c r="I50" s="33">
        <f>SUMIFS('Raw Data from UFBs'!F$3:F$1389,'Raw Data from UFBs'!$A$3:$A$1389,'Summary By Town'!$A50,'Raw Data from UFBs'!$D$3:$D$1389,'Summary By Town'!$G$2)</f>
        <v>0</v>
      </c>
      <c r="J50" s="34">
        <f t="shared" si="1"/>
        <v>0</v>
      </c>
      <c r="K50" s="32">
        <f>COUNTIFS('Raw Data from UFBs'!$A$3:$A$1389,'Summary By Town'!$A50,'Raw Data from UFBs'!$D$3:$D$1389,'Summary By Town'!$K$2)</f>
        <v>0</v>
      </c>
      <c r="L50" s="33">
        <f>SUMIFS('Raw Data from UFBs'!E$3:E$1389,'Raw Data from UFBs'!$A$3:$A$1389,'Summary By Town'!$A50,'Raw Data from UFBs'!$D$3:$D$1389,'Summary By Town'!$K$2)</f>
        <v>0</v>
      </c>
      <c r="M50" s="33">
        <f>SUMIFS('Raw Data from UFBs'!F$3:F$1389,'Raw Data from UFBs'!$A$3:$A$1389,'Summary By Town'!$A50,'Raw Data from UFBs'!$D$3:$D$1389,'Summary By Town'!$K$2)</f>
        <v>0</v>
      </c>
      <c r="N50" s="34">
        <f t="shared" si="2"/>
        <v>0</v>
      </c>
      <c r="O50" s="32">
        <f>COUNTIFS('Raw Data from UFBs'!$A$3:$A$1389,'Summary By Town'!$A50,'Raw Data from UFBs'!$D$3:$D$1389,'Summary By Town'!$O$2)</f>
        <v>0</v>
      </c>
      <c r="P50" s="33">
        <f>SUMIFS('Raw Data from UFBs'!E$3:E$1389,'Raw Data from UFBs'!$A$3:$A$1389,'Summary By Town'!$A50,'Raw Data from UFBs'!$D$3:$D$1389,'Summary By Town'!$O$2)</f>
        <v>0</v>
      </c>
      <c r="Q50" s="33">
        <f>SUMIFS('Raw Data from UFBs'!F$3:F$1389,'Raw Data from UFBs'!$A$3:$A$1389,'Summary By Town'!$A50,'Raw Data from UFBs'!$D$3:$D$1389,'Summary By Town'!$O$2)</f>
        <v>0</v>
      </c>
      <c r="R50" s="34">
        <f t="shared" si="3"/>
        <v>0</v>
      </c>
      <c r="S50" s="32">
        <f t="shared" si="4"/>
        <v>0</v>
      </c>
      <c r="T50" s="33">
        <f t="shared" si="5"/>
        <v>0</v>
      </c>
      <c r="U50" s="33">
        <f t="shared" si="6"/>
        <v>0</v>
      </c>
      <c r="V50" s="34">
        <f t="shared" si="7"/>
        <v>0</v>
      </c>
      <c r="W50" s="73">
        <v>962281800</v>
      </c>
      <c r="X50" s="74">
        <v>2.8841372186508849</v>
      </c>
      <c r="Y50" s="75">
        <v>0.21086956553579825</v>
      </c>
      <c r="Z50" s="5">
        <f t="shared" si="8"/>
        <v>0</v>
      </c>
      <c r="AA50" s="10">
        <f t="shared" si="10"/>
        <v>0</v>
      </c>
      <c r="AB50" s="73">
        <v>6617489</v>
      </c>
      <c r="AC50" s="7">
        <f t="shared" si="9"/>
        <v>0</v>
      </c>
      <c r="AE50" s="6" t="s">
        <v>58</v>
      </c>
      <c r="AF50" s="6" t="s">
        <v>72</v>
      </c>
      <c r="AG50" s="6" t="s">
        <v>1340</v>
      </c>
      <c r="AH50" s="6" t="s">
        <v>1342</v>
      </c>
      <c r="AI50" s="6" t="s">
        <v>100</v>
      </c>
      <c r="AJ50" s="6" t="s">
        <v>2319</v>
      </c>
      <c r="AK50" s="6" t="s">
        <v>2319</v>
      </c>
      <c r="AL50" s="6" t="s">
        <v>2319</v>
      </c>
      <c r="AM50" s="6" t="s">
        <v>2319</v>
      </c>
      <c r="AN50" s="6" t="s">
        <v>2319</v>
      </c>
      <c r="AO50" s="6" t="s">
        <v>2319</v>
      </c>
      <c r="AP50" s="6" t="s">
        <v>2319</v>
      </c>
      <c r="AQ50" s="6" t="s">
        <v>2319</v>
      </c>
      <c r="AR50" s="6" t="s">
        <v>2319</v>
      </c>
      <c r="AS50" s="6" t="s">
        <v>2319</v>
      </c>
      <c r="AT50" s="6" t="s">
        <v>2319</v>
      </c>
    </row>
    <row r="51" spans="1:46" ht="17.25" customHeight="1" x14ac:dyDescent="0.25">
      <c r="A51" t="s">
        <v>1330</v>
      </c>
      <c r="B51" t="s">
        <v>1702</v>
      </c>
      <c r="C51" t="s">
        <v>1320</v>
      </c>
      <c r="D51" s="28" t="str">
        <f t="shared" si="0"/>
        <v>Hasbrouck Heights borough, Bergen County</v>
      </c>
      <c r="E51" t="s">
        <v>2214</v>
      </c>
      <c r="F51" t="s">
        <v>2201</v>
      </c>
      <c r="G51" s="32">
        <f>COUNTIFS('Raw Data from UFBs'!$A$3:$A$1389,'Summary By Town'!$A51,'Raw Data from UFBs'!$D$3:$D$1389,'Summary By Town'!$G$2)</f>
        <v>0</v>
      </c>
      <c r="H51" s="33">
        <f>SUMIFS('Raw Data from UFBs'!E$3:E$1389,'Raw Data from UFBs'!$A$3:$A$1389,'Summary By Town'!$A51,'Raw Data from UFBs'!$D$3:$D$1389,'Summary By Town'!$G$2)</f>
        <v>0</v>
      </c>
      <c r="I51" s="33">
        <f>SUMIFS('Raw Data from UFBs'!F$3:F$1389,'Raw Data from UFBs'!$A$3:$A$1389,'Summary By Town'!$A51,'Raw Data from UFBs'!$D$3:$D$1389,'Summary By Town'!$G$2)</f>
        <v>0</v>
      </c>
      <c r="J51" s="34">
        <f t="shared" si="1"/>
        <v>0</v>
      </c>
      <c r="K51" s="32">
        <f>COUNTIFS('Raw Data from UFBs'!$A$3:$A$1389,'Summary By Town'!$A51,'Raw Data from UFBs'!$D$3:$D$1389,'Summary By Town'!$K$2)</f>
        <v>0</v>
      </c>
      <c r="L51" s="33">
        <f>SUMIFS('Raw Data from UFBs'!E$3:E$1389,'Raw Data from UFBs'!$A$3:$A$1389,'Summary By Town'!$A51,'Raw Data from UFBs'!$D$3:$D$1389,'Summary By Town'!$K$2)</f>
        <v>0</v>
      </c>
      <c r="M51" s="33">
        <f>SUMIFS('Raw Data from UFBs'!F$3:F$1389,'Raw Data from UFBs'!$A$3:$A$1389,'Summary By Town'!$A51,'Raw Data from UFBs'!$D$3:$D$1389,'Summary By Town'!$K$2)</f>
        <v>0</v>
      </c>
      <c r="N51" s="34">
        <f t="shared" si="2"/>
        <v>0</v>
      </c>
      <c r="O51" s="32">
        <f>COUNTIFS('Raw Data from UFBs'!$A$3:$A$1389,'Summary By Town'!$A51,'Raw Data from UFBs'!$D$3:$D$1389,'Summary By Town'!$O$2)</f>
        <v>0</v>
      </c>
      <c r="P51" s="33">
        <f>SUMIFS('Raw Data from UFBs'!E$3:E$1389,'Raw Data from UFBs'!$A$3:$A$1389,'Summary By Town'!$A51,'Raw Data from UFBs'!$D$3:$D$1389,'Summary By Town'!$O$2)</f>
        <v>0</v>
      </c>
      <c r="Q51" s="33">
        <f>SUMIFS('Raw Data from UFBs'!F$3:F$1389,'Raw Data from UFBs'!$A$3:$A$1389,'Summary By Town'!$A51,'Raw Data from UFBs'!$D$3:$D$1389,'Summary By Town'!$O$2)</f>
        <v>0</v>
      </c>
      <c r="R51" s="34">
        <f t="shared" si="3"/>
        <v>0</v>
      </c>
      <c r="S51" s="32">
        <f t="shared" si="4"/>
        <v>0</v>
      </c>
      <c r="T51" s="33">
        <f t="shared" si="5"/>
        <v>0</v>
      </c>
      <c r="U51" s="33">
        <f t="shared" si="6"/>
        <v>0</v>
      </c>
      <c r="V51" s="34">
        <f t="shared" si="7"/>
        <v>0</v>
      </c>
      <c r="W51" s="73">
        <v>1888624970</v>
      </c>
      <c r="X51" s="74">
        <v>2.844119683589843</v>
      </c>
      <c r="Y51" s="75">
        <v>0.3131659734701594</v>
      </c>
      <c r="Z51" s="5">
        <f t="shared" si="8"/>
        <v>0</v>
      </c>
      <c r="AA51" s="10">
        <f t="shared" si="10"/>
        <v>0</v>
      </c>
      <c r="AB51" s="73">
        <v>19937844.550000001</v>
      </c>
      <c r="AC51" s="7">
        <f t="shared" si="9"/>
        <v>0</v>
      </c>
      <c r="AE51" s="6" t="s">
        <v>1073</v>
      </c>
      <c r="AF51" s="6" t="s">
        <v>113</v>
      </c>
      <c r="AG51" s="6" t="s">
        <v>1333</v>
      </c>
      <c r="AH51" s="6" t="s">
        <v>82</v>
      </c>
      <c r="AI51" s="6" t="s">
        <v>1354</v>
      </c>
      <c r="AJ51" s="6" t="s">
        <v>2319</v>
      </c>
      <c r="AK51" s="6" t="s">
        <v>2319</v>
      </c>
      <c r="AL51" s="6" t="s">
        <v>2319</v>
      </c>
      <c r="AM51" s="6" t="s">
        <v>2319</v>
      </c>
      <c r="AN51" s="6" t="s">
        <v>2319</v>
      </c>
      <c r="AO51" s="6" t="s">
        <v>2319</v>
      </c>
      <c r="AP51" s="6" t="s">
        <v>2319</v>
      </c>
      <c r="AQ51" s="6" t="s">
        <v>2319</v>
      </c>
      <c r="AR51" s="6" t="s">
        <v>2319</v>
      </c>
      <c r="AS51" s="6" t="s">
        <v>2319</v>
      </c>
      <c r="AT51" s="6" t="s">
        <v>2319</v>
      </c>
    </row>
    <row r="52" spans="1:46" ht="17.25" customHeight="1" x14ac:dyDescent="0.25">
      <c r="A52" t="s">
        <v>83</v>
      </c>
      <c r="B52" t="s">
        <v>1703</v>
      </c>
      <c r="C52" t="s">
        <v>1320</v>
      </c>
      <c r="D52" s="28" t="str">
        <f t="shared" si="0"/>
        <v>Haworth borough, Bergen County</v>
      </c>
      <c r="E52" t="s">
        <v>2214</v>
      </c>
      <c r="F52" t="s">
        <v>2201</v>
      </c>
      <c r="G52" s="32">
        <f>COUNTIFS('Raw Data from UFBs'!$A$3:$A$1389,'Summary By Town'!$A52,'Raw Data from UFBs'!$D$3:$D$1389,'Summary By Town'!$G$2)</f>
        <v>1</v>
      </c>
      <c r="H52" s="33">
        <f>SUMIFS('Raw Data from UFBs'!E$3:E$1389,'Raw Data from UFBs'!$A$3:$A$1389,'Summary By Town'!$A52,'Raw Data from UFBs'!$D$3:$D$1389,'Summary By Town'!$G$2)</f>
        <v>5475</v>
      </c>
      <c r="I52" s="33">
        <f>SUMIFS('Raw Data from UFBs'!F$3:F$1389,'Raw Data from UFBs'!$A$3:$A$1389,'Summary By Town'!$A52,'Raw Data from UFBs'!$D$3:$D$1389,'Summary By Town'!$G$2)</f>
        <v>700100</v>
      </c>
      <c r="J52" s="34">
        <f t="shared" si="1"/>
        <v>20376.090087925731</v>
      </c>
      <c r="K52" s="32">
        <f>COUNTIFS('Raw Data from UFBs'!$A$3:$A$1389,'Summary By Town'!$A52,'Raw Data from UFBs'!$D$3:$D$1389,'Summary By Town'!$K$2)</f>
        <v>0</v>
      </c>
      <c r="L52" s="33">
        <f>SUMIFS('Raw Data from UFBs'!E$3:E$1389,'Raw Data from UFBs'!$A$3:$A$1389,'Summary By Town'!$A52,'Raw Data from UFBs'!$D$3:$D$1389,'Summary By Town'!$K$2)</f>
        <v>0</v>
      </c>
      <c r="M52" s="33">
        <f>SUMIFS('Raw Data from UFBs'!F$3:F$1389,'Raw Data from UFBs'!$A$3:$A$1389,'Summary By Town'!$A52,'Raw Data from UFBs'!$D$3:$D$1389,'Summary By Town'!$K$2)</f>
        <v>0</v>
      </c>
      <c r="N52" s="34">
        <f t="shared" si="2"/>
        <v>0</v>
      </c>
      <c r="O52" s="32">
        <f>COUNTIFS('Raw Data from UFBs'!$A$3:$A$1389,'Summary By Town'!$A52,'Raw Data from UFBs'!$D$3:$D$1389,'Summary By Town'!$O$2)</f>
        <v>0</v>
      </c>
      <c r="P52" s="33">
        <f>SUMIFS('Raw Data from UFBs'!E$3:E$1389,'Raw Data from UFBs'!$A$3:$A$1389,'Summary By Town'!$A52,'Raw Data from UFBs'!$D$3:$D$1389,'Summary By Town'!$O$2)</f>
        <v>0</v>
      </c>
      <c r="Q52" s="33">
        <f>SUMIFS('Raw Data from UFBs'!F$3:F$1389,'Raw Data from UFBs'!$A$3:$A$1389,'Summary By Town'!$A52,'Raw Data from UFBs'!$D$3:$D$1389,'Summary By Town'!$O$2)</f>
        <v>0</v>
      </c>
      <c r="R52" s="34">
        <f t="shared" si="3"/>
        <v>0</v>
      </c>
      <c r="S52" s="32">
        <f t="shared" si="4"/>
        <v>1</v>
      </c>
      <c r="T52" s="33">
        <f t="shared" si="5"/>
        <v>5475</v>
      </c>
      <c r="U52" s="33">
        <f t="shared" si="6"/>
        <v>700100</v>
      </c>
      <c r="V52" s="34">
        <f t="shared" si="7"/>
        <v>20376.090087925731</v>
      </c>
      <c r="W52" s="73">
        <v>882625349</v>
      </c>
      <c r="X52" s="74">
        <v>2.9104542333846211</v>
      </c>
      <c r="Y52" s="75">
        <v>0.26870099281508159</v>
      </c>
      <c r="Z52" s="5">
        <f t="shared" si="8"/>
        <v>4003.9377006526156</v>
      </c>
      <c r="AA52" s="10">
        <f t="shared" si="10"/>
        <v>7.9320178237935466E-4</v>
      </c>
      <c r="AB52" s="73">
        <v>7693962</v>
      </c>
      <c r="AC52" s="7">
        <f t="shared" si="9"/>
        <v>5.2039998386431017E-4</v>
      </c>
      <c r="AE52" s="6" t="s">
        <v>63</v>
      </c>
      <c r="AF52" s="6" t="s">
        <v>62</v>
      </c>
      <c r="AG52" s="6" t="s">
        <v>1343</v>
      </c>
      <c r="AH52" s="6" t="s">
        <v>58</v>
      </c>
      <c r="AI52" s="6" t="s">
        <v>72</v>
      </c>
      <c r="AJ52" s="6" t="s">
        <v>2319</v>
      </c>
      <c r="AK52" s="6" t="s">
        <v>2319</v>
      </c>
      <c r="AL52" s="6" t="s">
        <v>2319</v>
      </c>
      <c r="AM52" s="6" t="s">
        <v>2319</v>
      </c>
      <c r="AN52" s="6" t="s">
        <v>2319</v>
      </c>
      <c r="AO52" s="6" t="s">
        <v>2319</v>
      </c>
      <c r="AP52" s="6" t="s">
        <v>2319</v>
      </c>
      <c r="AQ52" s="6" t="s">
        <v>2319</v>
      </c>
      <c r="AR52" s="6" t="s">
        <v>2319</v>
      </c>
      <c r="AS52" s="6" t="s">
        <v>2319</v>
      </c>
      <c r="AT52" s="6" t="s">
        <v>2319</v>
      </c>
    </row>
    <row r="53" spans="1:46" ht="17.25" customHeight="1" x14ac:dyDescent="0.25">
      <c r="A53" t="s">
        <v>85</v>
      </c>
      <c r="B53" t="s">
        <v>1704</v>
      </c>
      <c r="C53" t="s">
        <v>1320</v>
      </c>
      <c r="D53" s="28" t="str">
        <f t="shared" si="0"/>
        <v>Hillsdale borough, Bergen County</v>
      </c>
      <c r="E53" t="s">
        <v>2214</v>
      </c>
      <c r="F53" t="s">
        <v>2201</v>
      </c>
      <c r="G53" s="32">
        <f>COUNTIFS('Raw Data from UFBs'!$A$3:$A$1389,'Summary By Town'!$A53,'Raw Data from UFBs'!$D$3:$D$1389,'Summary By Town'!$G$2)</f>
        <v>0</v>
      </c>
      <c r="H53" s="33">
        <f>SUMIFS('Raw Data from UFBs'!E$3:E$1389,'Raw Data from UFBs'!$A$3:$A$1389,'Summary By Town'!$A53,'Raw Data from UFBs'!$D$3:$D$1389,'Summary By Town'!$G$2)</f>
        <v>0</v>
      </c>
      <c r="I53" s="33">
        <f>SUMIFS('Raw Data from UFBs'!F$3:F$1389,'Raw Data from UFBs'!$A$3:$A$1389,'Summary By Town'!$A53,'Raw Data from UFBs'!$D$3:$D$1389,'Summary By Town'!$G$2)</f>
        <v>0</v>
      </c>
      <c r="J53" s="34">
        <f t="shared" si="1"/>
        <v>0</v>
      </c>
      <c r="K53" s="32">
        <f>COUNTIFS('Raw Data from UFBs'!$A$3:$A$1389,'Summary By Town'!$A53,'Raw Data from UFBs'!$D$3:$D$1389,'Summary By Town'!$K$2)</f>
        <v>0</v>
      </c>
      <c r="L53" s="33">
        <f>SUMIFS('Raw Data from UFBs'!E$3:E$1389,'Raw Data from UFBs'!$A$3:$A$1389,'Summary By Town'!$A53,'Raw Data from UFBs'!$D$3:$D$1389,'Summary By Town'!$K$2)</f>
        <v>0</v>
      </c>
      <c r="M53" s="33">
        <f>SUMIFS('Raw Data from UFBs'!F$3:F$1389,'Raw Data from UFBs'!$A$3:$A$1389,'Summary By Town'!$A53,'Raw Data from UFBs'!$D$3:$D$1389,'Summary By Town'!$K$2)</f>
        <v>0</v>
      </c>
      <c r="N53" s="34">
        <f t="shared" si="2"/>
        <v>0</v>
      </c>
      <c r="O53" s="32">
        <f>COUNTIFS('Raw Data from UFBs'!$A$3:$A$1389,'Summary By Town'!$A53,'Raw Data from UFBs'!$D$3:$D$1389,'Summary By Town'!$O$2)</f>
        <v>2</v>
      </c>
      <c r="P53" s="33">
        <f>SUMIFS('Raw Data from UFBs'!E$3:E$1389,'Raw Data from UFBs'!$A$3:$A$1389,'Summary By Town'!$A53,'Raw Data from UFBs'!$D$3:$D$1389,'Summary By Town'!$O$2)</f>
        <v>44454.39</v>
      </c>
      <c r="Q53" s="33">
        <f>SUMIFS('Raw Data from UFBs'!F$3:F$1389,'Raw Data from UFBs'!$A$3:$A$1389,'Summary By Town'!$A53,'Raw Data from UFBs'!$D$3:$D$1389,'Summary By Town'!$O$2)</f>
        <v>11021600</v>
      </c>
      <c r="R53" s="34">
        <f t="shared" si="3"/>
        <v>319679.55682445352</v>
      </c>
      <c r="S53" s="32">
        <f t="shared" si="4"/>
        <v>2</v>
      </c>
      <c r="T53" s="33">
        <f t="shared" si="5"/>
        <v>44454.39</v>
      </c>
      <c r="U53" s="33">
        <f t="shared" si="6"/>
        <v>11021600</v>
      </c>
      <c r="V53" s="34">
        <f t="shared" si="7"/>
        <v>319679.55682445352</v>
      </c>
      <c r="W53" s="73">
        <v>1830929840</v>
      </c>
      <c r="X53" s="74">
        <v>2.9004822968031276</v>
      </c>
      <c r="Y53" s="75">
        <v>0.20584220719350524</v>
      </c>
      <c r="Z53" s="5">
        <f t="shared" si="8"/>
        <v>56652.955814346205</v>
      </c>
      <c r="AA53" s="10">
        <f t="shared" si="10"/>
        <v>6.0196735883664447E-3</v>
      </c>
      <c r="AB53" s="73">
        <v>13970782.02</v>
      </c>
      <c r="AC53" s="7">
        <f t="shared" si="9"/>
        <v>4.0551026945552619E-3</v>
      </c>
      <c r="AE53" s="6" t="s">
        <v>110</v>
      </c>
      <c r="AF53" s="6" t="s">
        <v>1358</v>
      </c>
      <c r="AG53" s="6" t="s">
        <v>1331</v>
      </c>
      <c r="AH53" s="6" t="s">
        <v>100</v>
      </c>
      <c r="AI53" s="6" t="s">
        <v>112</v>
      </c>
      <c r="AJ53" s="6" t="s">
        <v>94</v>
      </c>
      <c r="AK53" s="6" t="s">
        <v>1352</v>
      </c>
      <c r="AL53" s="6" t="s">
        <v>2319</v>
      </c>
      <c r="AM53" s="6" t="s">
        <v>2319</v>
      </c>
      <c r="AN53" s="6" t="s">
        <v>2319</v>
      </c>
      <c r="AO53" s="6" t="s">
        <v>2319</v>
      </c>
      <c r="AP53" s="6" t="s">
        <v>2319</v>
      </c>
      <c r="AQ53" s="6" t="s">
        <v>2319</v>
      </c>
      <c r="AR53" s="6" t="s">
        <v>2319</v>
      </c>
      <c r="AS53" s="6" t="s">
        <v>2319</v>
      </c>
      <c r="AT53" s="6" t="s">
        <v>2319</v>
      </c>
    </row>
    <row r="54" spans="1:46" ht="17.25" customHeight="1" x14ac:dyDescent="0.25">
      <c r="A54" t="s">
        <v>1331</v>
      </c>
      <c r="B54" t="s">
        <v>1705</v>
      </c>
      <c r="C54" t="s">
        <v>1320</v>
      </c>
      <c r="D54" s="28" t="str">
        <f t="shared" si="0"/>
        <v>Ho-Ho-Kus borough, Bergen County</v>
      </c>
      <c r="E54" t="s">
        <v>2214</v>
      </c>
      <c r="F54" t="s">
        <v>2201</v>
      </c>
      <c r="G54" s="32">
        <f>COUNTIFS('Raw Data from UFBs'!$A$3:$A$1389,'Summary By Town'!$A54,'Raw Data from UFBs'!$D$3:$D$1389,'Summary By Town'!$G$2)</f>
        <v>0</v>
      </c>
      <c r="H54" s="33">
        <f>SUMIFS('Raw Data from UFBs'!E$3:E$1389,'Raw Data from UFBs'!$A$3:$A$1389,'Summary By Town'!$A54,'Raw Data from UFBs'!$D$3:$D$1389,'Summary By Town'!$G$2)</f>
        <v>0</v>
      </c>
      <c r="I54" s="33">
        <f>SUMIFS('Raw Data from UFBs'!F$3:F$1389,'Raw Data from UFBs'!$A$3:$A$1389,'Summary By Town'!$A54,'Raw Data from UFBs'!$D$3:$D$1389,'Summary By Town'!$G$2)</f>
        <v>0</v>
      </c>
      <c r="J54" s="34">
        <f t="shared" si="1"/>
        <v>0</v>
      </c>
      <c r="K54" s="32">
        <f>COUNTIFS('Raw Data from UFBs'!$A$3:$A$1389,'Summary By Town'!$A54,'Raw Data from UFBs'!$D$3:$D$1389,'Summary By Town'!$K$2)</f>
        <v>0</v>
      </c>
      <c r="L54" s="33">
        <f>SUMIFS('Raw Data from UFBs'!E$3:E$1389,'Raw Data from UFBs'!$A$3:$A$1389,'Summary By Town'!$A54,'Raw Data from UFBs'!$D$3:$D$1389,'Summary By Town'!$K$2)</f>
        <v>0</v>
      </c>
      <c r="M54" s="33">
        <f>SUMIFS('Raw Data from UFBs'!F$3:F$1389,'Raw Data from UFBs'!$A$3:$A$1389,'Summary By Town'!$A54,'Raw Data from UFBs'!$D$3:$D$1389,'Summary By Town'!$K$2)</f>
        <v>0</v>
      </c>
      <c r="N54" s="34">
        <f t="shared" si="2"/>
        <v>0</v>
      </c>
      <c r="O54" s="32">
        <f>COUNTIFS('Raw Data from UFBs'!$A$3:$A$1389,'Summary By Town'!$A54,'Raw Data from UFBs'!$D$3:$D$1389,'Summary By Town'!$O$2)</f>
        <v>0</v>
      </c>
      <c r="P54" s="33">
        <f>SUMIFS('Raw Data from UFBs'!E$3:E$1389,'Raw Data from UFBs'!$A$3:$A$1389,'Summary By Town'!$A54,'Raw Data from UFBs'!$D$3:$D$1389,'Summary By Town'!$O$2)</f>
        <v>0</v>
      </c>
      <c r="Q54" s="33">
        <f>SUMIFS('Raw Data from UFBs'!F$3:F$1389,'Raw Data from UFBs'!$A$3:$A$1389,'Summary By Town'!$A54,'Raw Data from UFBs'!$D$3:$D$1389,'Summary By Town'!$O$2)</f>
        <v>0</v>
      </c>
      <c r="R54" s="34">
        <f t="shared" si="3"/>
        <v>0</v>
      </c>
      <c r="S54" s="32">
        <f t="shared" si="4"/>
        <v>0</v>
      </c>
      <c r="T54" s="33">
        <f t="shared" si="5"/>
        <v>0</v>
      </c>
      <c r="U54" s="33">
        <f t="shared" si="6"/>
        <v>0</v>
      </c>
      <c r="V54" s="34">
        <f t="shared" si="7"/>
        <v>0</v>
      </c>
      <c r="W54" s="73">
        <v>1213146500</v>
      </c>
      <c r="X54" s="74">
        <v>2.1546107409235904</v>
      </c>
      <c r="Y54" s="75">
        <v>0.28827477143975705</v>
      </c>
      <c r="Z54" s="5">
        <f t="shared" si="8"/>
        <v>0</v>
      </c>
      <c r="AA54" s="10">
        <f t="shared" si="10"/>
        <v>0</v>
      </c>
      <c r="AB54" s="73">
        <v>9413321.4100000001</v>
      </c>
      <c r="AC54" s="7">
        <f t="shared" si="9"/>
        <v>0</v>
      </c>
      <c r="AE54" s="6" t="s">
        <v>1358</v>
      </c>
      <c r="AF54" s="6" t="s">
        <v>1348</v>
      </c>
      <c r="AG54" s="6" t="s">
        <v>85</v>
      </c>
      <c r="AH54" s="6" t="s">
        <v>1356</v>
      </c>
      <c r="AI54" s="6" t="s">
        <v>1352</v>
      </c>
      <c r="AJ54" s="6" t="s">
        <v>2319</v>
      </c>
      <c r="AK54" s="6" t="s">
        <v>2319</v>
      </c>
      <c r="AL54" s="6" t="s">
        <v>2319</v>
      </c>
      <c r="AM54" s="6" t="s">
        <v>2319</v>
      </c>
      <c r="AN54" s="6" t="s">
        <v>2319</v>
      </c>
      <c r="AO54" s="6" t="s">
        <v>2319</v>
      </c>
      <c r="AP54" s="6" t="s">
        <v>2319</v>
      </c>
      <c r="AQ54" s="6" t="s">
        <v>2319</v>
      </c>
      <c r="AR54" s="6" t="s">
        <v>2319</v>
      </c>
      <c r="AS54" s="6" t="s">
        <v>2319</v>
      </c>
      <c r="AT54" s="6" t="s">
        <v>2319</v>
      </c>
    </row>
    <row r="55" spans="1:46" ht="17.25" customHeight="1" x14ac:dyDescent="0.25">
      <c r="A55" t="s">
        <v>86</v>
      </c>
      <c r="B55" t="s">
        <v>1706</v>
      </c>
      <c r="C55" t="s">
        <v>1320</v>
      </c>
      <c r="D55" s="28" t="str">
        <f t="shared" si="0"/>
        <v>Leonia borough, Bergen County</v>
      </c>
      <c r="E55" t="s">
        <v>2214</v>
      </c>
      <c r="F55" t="s">
        <v>2201</v>
      </c>
      <c r="G55" s="32">
        <f>COUNTIFS('Raw Data from UFBs'!$A$3:$A$1389,'Summary By Town'!$A55,'Raw Data from UFBs'!$D$3:$D$1389,'Summary By Town'!$G$2)</f>
        <v>1</v>
      </c>
      <c r="H55" s="33">
        <f>SUMIFS('Raw Data from UFBs'!E$3:E$1389,'Raw Data from UFBs'!$A$3:$A$1389,'Summary By Town'!$A55,'Raw Data from UFBs'!$D$3:$D$1389,'Summary By Town'!$G$2)</f>
        <v>66412</v>
      </c>
      <c r="I55" s="33">
        <f>SUMIFS('Raw Data from UFBs'!F$3:F$1389,'Raw Data from UFBs'!$A$3:$A$1389,'Summary By Town'!$A55,'Raw Data from UFBs'!$D$3:$D$1389,'Summary By Town'!$G$2)</f>
        <v>11258800</v>
      </c>
      <c r="J55" s="34">
        <f t="shared" si="1"/>
        <v>335635.41411841509</v>
      </c>
      <c r="K55" s="32">
        <f>COUNTIFS('Raw Data from UFBs'!$A$3:$A$1389,'Summary By Town'!$A55,'Raw Data from UFBs'!$D$3:$D$1389,'Summary By Town'!$K$2)</f>
        <v>0</v>
      </c>
      <c r="L55" s="33">
        <f>SUMIFS('Raw Data from UFBs'!E$3:E$1389,'Raw Data from UFBs'!$A$3:$A$1389,'Summary By Town'!$A55,'Raw Data from UFBs'!$D$3:$D$1389,'Summary By Town'!$K$2)</f>
        <v>0</v>
      </c>
      <c r="M55" s="33">
        <f>SUMIFS('Raw Data from UFBs'!F$3:F$1389,'Raw Data from UFBs'!$A$3:$A$1389,'Summary By Town'!$A55,'Raw Data from UFBs'!$D$3:$D$1389,'Summary By Town'!$K$2)</f>
        <v>0</v>
      </c>
      <c r="N55" s="34">
        <f t="shared" si="2"/>
        <v>0</v>
      </c>
      <c r="O55" s="32">
        <f>COUNTIFS('Raw Data from UFBs'!$A$3:$A$1389,'Summary By Town'!$A55,'Raw Data from UFBs'!$D$3:$D$1389,'Summary By Town'!$O$2)</f>
        <v>1</v>
      </c>
      <c r="P55" s="33">
        <f>SUMIFS('Raw Data from UFBs'!E$3:E$1389,'Raw Data from UFBs'!$A$3:$A$1389,'Summary By Town'!$A55,'Raw Data from UFBs'!$D$3:$D$1389,'Summary By Town'!$O$2)</f>
        <v>0</v>
      </c>
      <c r="Q55" s="33">
        <f>SUMIFS('Raw Data from UFBs'!F$3:F$1389,'Raw Data from UFBs'!$A$3:$A$1389,'Summary By Town'!$A55,'Raw Data from UFBs'!$D$3:$D$1389,'Summary By Town'!$O$2)</f>
        <v>0</v>
      </c>
      <c r="R55" s="34">
        <f t="shared" si="3"/>
        <v>0</v>
      </c>
      <c r="S55" s="32">
        <f t="shared" si="4"/>
        <v>2</v>
      </c>
      <c r="T55" s="33">
        <f t="shared" si="5"/>
        <v>66412</v>
      </c>
      <c r="U55" s="33">
        <f t="shared" si="6"/>
        <v>11258800</v>
      </c>
      <c r="V55" s="34">
        <f t="shared" si="7"/>
        <v>335635.41411841509</v>
      </c>
      <c r="W55" s="73">
        <v>1441365503</v>
      </c>
      <c r="X55" s="74">
        <v>2.9810940252816915</v>
      </c>
      <c r="Y55" s="75">
        <v>0.31158828716366438</v>
      </c>
      <c r="Z55" s="5">
        <f t="shared" si="8"/>
        <v>83886.862469510859</v>
      </c>
      <c r="AA55" s="10">
        <f t="shared" si="10"/>
        <v>7.8112040121443085E-3</v>
      </c>
      <c r="AB55" s="73">
        <v>15044027</v>
      </c>
      <c r="AC55" s="7">
        <f t="shared" si="9"/>
        <v>5.576090927616047E-3</v>
      </c>
      <c r="AE55" s="6" t="s">
        <v>1344</v>
      </c>
      <c r="AF55" s="6" t="s">
        <v>1347</v>
      </c>
      <c r="AG55" s="6" t="s">
        <v>79</v>
      </c>
      <c r="AH55" s="6" t="s">
        <v>75</v>
      </c>
      <c r="AI55" s="6" t="s">
        <v>107</v>
      </c>
      <c r="AJ55" s="6" t="s">
        <v>2319</v>
      </c>
      <c r="AK55" s="6" t="s">
        <v>2319</v>
      </c>
      <c r="AL55" s="6" t="s">
        <v>2319</v>
      </c>
      <c r="AM55" s="6" t="s">
        <v>2319</v>
      </c>
      <c r="AN55" s="6" t="s">
        <v>2319</v>
      </c>
      <c r="AO55" s="6" t="s">
        <v>2319</v>
      </c>
      <c r="AP55" s="6" t="s">
        <v>2319</v>
      </c>
      <c r="AQ55" s="6" t="s">
        <v>2319</v>
      </c>
      <c r="AR55" s="6" t="s">
        <v>2319</v>
      </c>
      <c r="AS55" s="6" t="s">
        <v>2319</v>
      </c>
      <c r="AT55" s="6" t="s">
        <v>2319</v>
      </c>
    </row>
    <row r="56" spans="1:46" ht="17.25" customHeight="1" x14ac:dyDescent="0.25">
      <c r="A56" t="s">
        <v>1332</v>
      </c>
      <c r="B56" t="s">
        <v>1707</v>
      </c>
      <c r="C56" t="s">
        <v>1320</v>
      </c>
      <c r="D56" s="28" t="str">
        <f t="shared" si="0"/>
        <v>Little Ferry borough, Bergen County</v>
      </c>
      <c r="E56" t="s">
        <v>2214</v>
      </c>
      <c r="F56" t="s">
        <v>2205</v>
      </c>
      <c r="G56" s="32">
        <f>COUNTIFS('Raw Data from UFBs'!$A$3:$A$1389,'Summary By Town'!$A56,'Raw Data from UFBs'!$D$3:$D$1389,'Summary By Town'!$G$2)</f>
        <v>0</v>
      </c>
      <c r="H56" s="33">
        <f>SUMIFS('Raw Data from UFBs'!E$3:E$1389,'Raw Data from UFBs'!$A$3:$A$1389,'Summary By Town'!$A56,'Raw Data from UFBs'!$D$3:$D$1389,'Summary By Town'!$G$2)</f>
        <v>0</v>
      </c>
      <c r="I56" s="33">
        <f>SUMIFS('Raw Data from UFBs'!F$3:F$1389,'Raw Data from UFBs'!$A$3:$A$1389,'Summary By Town'!$A56,'Raw Data from UFBs'!$D$3:$D$1389,'Summary By Town'!$G$2)</f>
        <v>0</v>
      </c>
      <c r="J56" s="34">
        <f t="shared" si="1"/>
        <v>0</v>
      </c>
      <c r="K56" s="32">
        <f>COUNTIFS('Raw Data from UFBs'!$A$3:$A$1389,'Summary By Town'!$A56,'Raw Data from UFBs'!$D$3:$D$1389,'Summary By Town'!$K$2)</f>
        <v>0</v>
      </c>
      <c r="L56" s="33">
        <f>SUMIFS('Raw Data from UFBs'!E$3:E$1389,'Raw Data from UFBs'!$A$3:$A$1389,'Summary By Town'!$A56,'Raw Data from UFBs'!$D$3:$D$1389,'Summary By Town'!$K$2)</f>
        <v>0</v>
      </c>
      <c r="M56" s="33">
        <f>SUMIFS('Raw Data from UFBs'!F$3:F$1389,'Raw Data from UFBs'!$A$3:$A$1389,'Summary By Town'!$A56,'Raw Data from UFBs'!$D$3:$D$1389,'Summary By Town'!$K$2)</f>
        <v>0</v>
      </c>
      <c r="N56" s="34">
        <f t="shared" si="2"/>
        <v>0</v>
      </c>
      <c r="O56" s="32">
        <f>COUNTIFS('Raw Data from UFBs'!$A$3:$A$1389,'Summary By Town'!$A56,'Raw Data from UFBs'!$D$3:$D$1389,'Summary By Town'!$O$2)</f>
        <v>0</v>
      </c>
      <c r="P56" s="33">
        <f>SUMIFS('Raw Data from UFBs'!E$3:E$1389,'Raw Data from UFBs'!$A$3:$A$1389,'Summary By Town'!$A56,'Raw Data from UFBs'!$D$3:$D$1389,'Summary By Town'!$O$2)</f>
        <v>0</v>
      </c>
      <c r="Q56" s="33">
        <f>SUMIFS('Raw Data from UFBs'!F$3:F$1389,'Raw Data from UFBs'!$A$3:$A$1389,'Summary By Town'!$A56,'Raw Data from UFBs'!$D$3:$D$1389,'Summary By Town'!$O$2)</f>
        <v>0</v>
      </c>
      <c r="R56" s="34">
        <f t="shared" si="3"/>
        <v>0</v>
      </c>
      <c r="S56" s="32">
        <f t="shared" si="4"/>
        <v>0</v>
      </c>
      <c r="T56" s="33">
        <f t="shared" si="5"/>
        <v>0</v>
      </c>
      <c r="U56" s="33">
        <f t="shared" si="6"/>
        <v>0</v>
      </c>
      <c r="V56" s="34">
        <f t="shared" si="7"/>
        <v>0</v>
      </c>
      <c r="W56" s="73">
        <v>1452941700</v>
      </c>
      <c r="X56" s="74">
        <v>3.2591969572885739</v>
      </c>
      <c r="Y56" s="75">
        <v>0.36118433886383694</v>
      </c>
      <c r="Z56" s="5">
        <f t="shared" si="8"/>
        <v>0</v>
      </c>
      <c r="AA56" s="10">
        <f t="shared" si="10"/>
        <v>0</v>
      </c>
      <c r="AB56" s="73">
        <v>16740875</v>
      </c>
      <c r="AC56" s="7">
        <f t="shared" si="9"/>
        <v>0</v>
      </c>
      <c r="AE56" s="6" t="s">
        <v>1346</v>
      </c>
      <c r="AF56" s="6" t="s">
        <v>1073</v>
      </c>
      <c r="AG56" s="6" t="s">
        <v>1347</v>
      </c>
      <c r="AH56" s="6" t="s">
        <v>1353</v>
      </c>
      <c r="AI56" s="6" t="s">
        <v>82</v>
      </c>
      <c r="AJ56" s="6" t="s">
        <v>1354</v>
      </c>
      <c r="AK56" s="6" t="s">
        <v>2319</v>
      </c>
      <c r="AL56" s="6" t="s">
        <v>2319</v>
      </c>
      <c r="AM56" s="6" t="s">
        <v>2319</v>
      </c>
      <c r="AN56" s="6" t="s">
        <v>2319</v>
      </c>
      <c r="AO56" s="6" t="s">
        <v>2319</v>
      </c>
      <c r="AP56" s="6" t="s">
        <v>2319</v>
      </c>
      <c r="AQ56" s="6" t="s">
        <v>2319</v>
      </c>
      <c r="AR56" s="6" t="s">
        <v>2319</v>
      </c>
      <c r="AS56" s="6" t="s">
        <v>2319</v>
      </c>
      <c r="AT56" s="6" t="s">
        <v>2319</v>
      </c>
    </row>
    <row r="57" spans="1:46" ht="17.25" customHeight="1" x14ac:dyDescent="0.25">
      <c r="A57" t="s">
        <v>1333</v>
      </c>
      <c r="B57" t="s">
        <v>1708</v>
      </c>
      <c r="C57" t="s">
        <v>1320</v>
      </c>
      <c r="D57" s="28" t="str">
        <f t="shared" si="0"/>
        <v>Lodi borough, Bergen County</v>
      </c>
      <c r="E57" t="s">
        <v>2214</v>
      </c>
      <c r="F57" t="s">
        <v>2205</v>
      </c>
      <c r="G57" s="32">
        <f>COUNTIFS('Raw Data from UFBs'!$A$3:$A$1389,'Summary By Town'!$A57,'Raw Data from UFBs'!$D$3:$D$1389,'Summary By Town'!$G$2)</f>
        <v>0</v>
      </c>
      <c r="H57" s="33">
        <f>SUMIFS('Raw Data from UFBs'!E$3:E$1389,'Raw Data from UFBs'!$A$3:$A$1389,'Summary By Town'!$A57,'Raw Data from UFBs'!$D$3:$D$1389,'Summary By Town'!$G$2)</f>
        <v>0</v>
      </c>
      <c r="I57" s="33">
        <f>SUMIFS('Raw Data from UFBs'!F$3:F$1389,'Raw Data from UFBs'!$A$3:$A$1389,'Summary By Town'!$A57,'Raw Data from UFBs'!$D$3:$D$1389,'Summary By Town'!$G$2)</f>
        <v>0</v>
      </c>
      <c r="J57" s="34">
        <f t="shared" si="1"/>
        <v>0</v>
      </c>
      <c r="K57" s="32">
        <f>COUNTIFS('Raw Data from UFBs'!$A$3:$A$1389,'Summary By Town'!$A57,'Raw Data from UFBs'!$D$3:$D$1389,'Summary By Town'!$K$2)</f>
        <v>0</v>
      </c>
      <c r="L57" s="33">
        <f>SUMIFS('Raw Data from UFBs'!E$3:E$1389,'Raw Data from UFBs'!$A$3:$A$1389,'Summary By Town'!$A57,'Raw Data from UFBs'!$D$3:$D$1389,'Summary By Town'!$K$2)</f>
        <v>0</v>
      </c>
      <c r="M57" s="33">
        <f>SUMIFS('Raw Data from UFBs'!F$3:F$1389,'Raw Data from UFBs'!$A$3:$A$1389,'Summary By Town'!$A57,'Raw Data from UFBs'!$D$3:$D$1389,'Summary By Town'!$K$2)</f>
        <v>0</v>
      </c>
      <c r="N57" s="34">
        <f t="shared" si="2"/>
        <v>0</v>
      </c>
      <c r="O57" s="32">
        <f>COUNTIFS('Raw Data from UFBs'!$A$3:$A$1389,'Summary By Town'!$A57,'Raw Data from UFBs'!$D$3:$D$1389,'Summary By Town'!$O$2)</f>
        <v>0</v>
      </c>
      <c r="P57" s="33">
        <f>SUMIFS('Raw Data from UFBs'!E$3:E$1389,'Raw Data from UFBs'!$A$3:$A$1389,'Summary By Town'!$A57,'Raw Data from UFBs'!$D$3:$D$1389,'Summary By Town'!$O$2)</f>
        <v>0</v>
      </c>
      <c r="Q57" s="33">
        <f>SUMIFS('Raw Data from UFBs'!F$3:F$1389,'Raw Data from UFBs'!$A$3:$A$1389,'Summary By Town'!$A57,'Raw Data from UFBs'!$D$3:$D$1389,'Summary By Town'!$O$2)</f>
        <v>0</v>
      </c>
      <c r="R57" s="34">
        <f t="shared" si="3"/>
        <v>0</v>
      </c>
      <c r="S57" s="32">
        <f t="shared" si="4"/>
        <v>0</v>
      </c>
      <c r="T57" s="33">
        <f t="shared" si="5"/>
        <v>0</v>
      </c>
      <c r="U57" s="33">
        <f t="shared" si="6"/>
        <v>0</v>
      </c>
      <c r="V57" s="34">
        <f t="shared" si="7"/>
        <v>0</v>
      </c>
      <c r="W57" s="73">
        <v>2198747620</v>
      </c>
      <c r="X57" s="74">
        <v>3.2394241961583607</v>
      </c>
      <c r="Y57" s="75">
        <v>0.29922195513124011</v>
      </c>
      <c r="Z57" s="5">
        <f t="shared" si="8"/>
        <v>0</v>
      </c>
      <c r="AA57" s="10">
        <f t="shared" si="10"/>
        <v>0</v>
      </c>
      <c r="AB57" s="73">
        <v>36994949.980000004</v>
      </c>
      <c r="AC57" s="7">
        <f t="shared" si="9"/>
        <v>0</v>
      </c>
      <c r="AE57" s="6" t="s">
        <v>113</v>
      </c>
      <c r="AF57" s="6" t="s">
        <v>1353</v>
      </c>
      <c r="AG57" s="6" t="s">
        <v>1330</v>
      </c>
      <c r="AH57" s="6" t="s">
        <v>80</v>
      </c>
      <c r="AI57" s="6" t="s">
        <v>82</v>
      </c>
      <c r="AJ57" s="6" t="s">
        <v>1335</v>
      </c>
      <c r="AK57" s="6" t="s">
        <v>1350</v>
      </c>
      <c r="AL57" s="6" t="s">
        <v>1351</v>
      </c>
      <c r="AM57" s="6" t="s">
        <v>2319</v>
      </c>
      <c r="AN57" s="6" t="s">
        <v>2319</v>
      </c>
      <c r="AO57" s="6" t="s">
        <v>2319</v>
      </c>
      <c r="AP57" s="6" t="s">
        <v>2319</v>
      </c>
      <c r="AQ57" s="6" t="s">
        <v>2319</v>
      </c>
      <c r="AR57" s="6" t="s">
        <v>2319</v>
      </c>
      <c r="AS57" s="6" t="s">
        <v>2319</v>
      </c>
      <c r="AT57" s="6" t="s">
        <v>2319</v>
      </c>
    </row>
    <row r="58" spans="1:46" ht="17.25" customHeight="1" x14ac:dyDescent="0.25">
      <c r="A58" t="s">
        <v>1335</v>
      </c>
      <c r="B58" t="s">
        <v>1709</v>
      </c>
      <c r="C58" t="s">
        <v>1320</v>
      </c>
      <c r="D58" s="28" t="str">
        <f t="shared" si="0"/>
        <v>Maywood borough, Bergen County</v>
      </c>
      <c r="E58" t="s">
        <v>2214</v>
      </c>
      <c r="F58" t="s">
        <v>2201</v>
      </c>
      <c r="G58" s="32">
        <f>COUNTIFS('Raw Data from UFBs'!$A$3:$A$1389,'Summary By Town'!$A58,'Raw Data from UFBs'!$D$3:$D$1389,'Summary By Town'!$G$2)</f>
        <v>0</v>
      </c>
      <c r="H58" s="33">
        <f>SUMIFS('Raw Data from UFBs'!E$3:E$1389,'Raw Data from UFBs'!$A$3:$A$1389,'Summary By Town'!$A58,'Raw Data from UFBs'!$D$3:$D$1389,'Summary By Town'!$G$2)</f>
        <v>0</v>
      </c>
      <c r="I58" s="33">
        <f>SUMIFS('Raw Data from UFBs'!F$3:F$1389,'Raw Data from UFBs'!$A$3:$A$1389,'Summary By Town'!$A58,'Raw Data from UFBs'!$D$3:$D$1389,'Summary By Town'!$G$2)</f>
        <v>0</v>
      </c>
      <c r="J58" s="34">
        <f t="shared" si="1"/>
        <v>0</v>
      </c>
      <c r="K58" s="32">
        <f>COUNTIFS('Raw Data from UFBs'!$A$3:$A$1389,'Summary By Town'!$A58,'Raw Data from UFBs'!$D$3:$D$1389,'Summary By Town'!$K$2)</f>
        <v>0</v>
      </c>
      <c r="L58" s="33">
        <f>SUMIFS('Raw Data from UFBs'!E$3:E$1389,'Raw Data from UFBs'!$A$3:$A$1389,'Summary By Town'!$A58,'Raw Data from UFBs'!$D$3:$D$1389,'Summary By Town'!$K$2)</f>
        <v>0</v>
      </c>
      <c r="M58" s="33">
        <f>SUMIFS('Raw Data from UFBs'!F$3:F$1389,'Raw Data from UFBs'!$A$3:$A$1389,'Summary By Town'!$A58,'Raw Data from UFBs'!$D$3:$D$1389,'Summary By Town'!$K$2)</f>
        <v>0</v>
      </c>
      <c r="N58" s="34">
        <f t="shared" si="2"/>
        <v>0</v>
      </c>
      <c r="O58" s="32">
        <f>COUNTIFS('Raw Data from UFBs'!$A$3:$A$1389,'Summary By Town'!$A58,'Raw Data from UFBs'!$D$3:$D$1389,'Summary By Town'!$O$2)</f>
        <v>0</v>
      </c>
      <c r="P58" s="33">
        <f>SUMIFS('Raw Data from UFBs'!E$3:E$1389,'Raw Data from UFBs'!$A$3:$A$1389,'Summary By Town'!$A58,'Raw Data from UFBs'!$D$3:$D$1389,'Summary By Town'!$O$2)</f>
        <v>0</v>
      </c>
      <c r="Q58" s="33">
        <f>SUMIFS('Raw Data from UFBs'!F$3:F$1389,'Raw Data from UFBs'!$A$3:$A$1389,'Summary By Town'!$A58,'Raw Data from UFBs'!$D$3:$D$1389,'Summary By Town'!$O$2)</f>
        <v>0</v>
      </c>
      <c r="R58" s="34">
        <f t="shared" si="3"/>
        <v>0</v>
      </c>
      <c r="S58" s="32">
        <f t="shared" si="4"/>
        <v>0</v>
      </c>
      <c r="T58" s="33">
        <f t="shared" si="5"/>
        <v>0</v>
      </c>
      <c r="U58" s="33">
        <f t="shared" si="6"/>
        <v>0</v>
      </c>
      <c r="V58" s="34">
        <f t="shared" si="7"/>
        <v>0</v>
      </c>
      <c r="W58" s="73">
        <v>1235809680</v>
      </c>
      <c r="X58" s="74">
        <v>3.1110582086188732</v>
      </c>
      <c r="Y58" s="75">
        <v>0.35390451395354428</v>
      </c>
      <c r="Z58" s="5">
        <f t="shared" si="8"/>
        <v>0</v>
      </c>
      <c r="AA58" s="10">
        <f t="shared" si="10"/>
        <v>0</v>
      </c>
      <c r="AB58" s="73">
        <v>17499798.890000001</v>
      </c>
      <c r="AC58" s="7">
        <f t="shared" si="9"/>
        <v>0</v>
      </c>
      <c r="AE58" s="6" t="s">
        <v>1333</v>
      </c>
      <c r="AF58" s="6" t="s">
        <v>82</v>
      </c>
      <c r="AG58" s="6" t="s">
        <v>1350</v>
      </c>
      <c r="AH58" s="6" t="s">
        <v>1345</v>
      </c>
      <c r="AI58" s="6" t="s">
        <v>2319</v>
      </c>
      <c r="AJ58" s="6" t="s">
        <v>2319</v>
      </c>
      <c r="AK58" s="6" t="s">
        <v>2319</v>
      </c>
      <c r="AL58" s="6" t="s">
        <v>2319</v>
      </c>
      <c r="AM58" s="6" t="s">
        <v>2319</v>
      </c>
      <c r="AN58" s="6" t="s">
        <v>2319</v>
      </c>
      <c r="AO58" s="6" t="s">
        <v>2319</v>
      </c>
      <c r="AP58" s="6" t="s">
        <v>2319</v>
      </c>
      <c r="AQ58" s="6" t="s">
        <v>2319</v>
      </c>
      <c r="AR58" s="6" t="s">
        <v>2319</v>
      </c>
      <c r="AS58" s="6" t="s">
        <v>2319</v>
      </c>
      <c r="AT58" s="6" t="s">
        <v>2319</v>
      </c>
    </row>
    <row r="59" spans="1:46" ht="17.25" customHeight="1" x14ac:dyDescent="0.25">
      <c r="A59" t="s">
        <v>91</v>
      </c>
      <c r="B59" t="s">
        <v>1710</v>
      </c>
      <c r="C59" t="s">
        <v>1320</v>
      </c>
      <c r="D59" s="28" t="str">
        <f t="shared" si="0"/>
        <v>Midland Park borough, Bergen County</v>
      </c>
      <c r="E59" t="s">
        <v>2214</v>
      </c>
      <c r="F59" t="s">
        <v>2201</v>
      </c>
      <c r="G59" s="32">
        <f>COUNTIFS('Raw Data from UFBs'!$A$3:$A$1389,'Summary By Town'!$A59,'Raw Data from UFBs'!$D$3:$D$1389,'Summary By Town'!$G$2)</f>
        <v>1</v>
      </c>
      <c r="H59" s="33">
        <f>SUMIFS('Raw Data from UFBs'!E$3:E$1389,'Raw Data from UFBs'!$A$3:$A$1389,'Summary By Town'!$A59,'Raw Data from UFBs'!$D$3:$D$1389,'Summary By Town'!$G$2)</f>
        <v>197560.47</v>
      </c>
      <c r="I59" s="33">
        <f>SUMIFS('Raw Data from UFBs'!F$3:F$1389,'Raw Data from UFBs'!$A$3:$A$1389,'Summary By Town'!$A59,'Raw Data from UFBs'!$D$3:$D$1389,'Summary By Town'!$G$2)</f>
        <v>27884700</v>
      </c>
      <c r="J59" s="34">
        <f t="shared" si="1"/>
        <v>848203.63486186636</v>
      </c>
      <c r="K59" s="32">
        <f>COUNTIFS('Raw Data from UFBs'!$A$3:$A$1389,'Summary By Town'!$A59,'Raw Data from UFBs'!$D$3:$D$1389,'Summary By Town'!$K$2)</f>
        <v>0</v>
      </c>
      <c r="L59" s="33">
        <f>SUMIFS('Raw Data from UFBs'!E$3:E$1389,'Raw Data from UFBs'!$A$3:$A$1389,'Summary By Town'!$A59,'Raw Data from UFBs'!$D$3:$D$1389,'Summary By Town'!$K$2)</f>
        <v>0</v>
      </c>
      <c r="M59" s="33">
        <f>SUMIFS('Raw Data from UFBs'!F$3:F$1389,'Raw Data from UFBs'!$A$3:$A$1389,'Summary By Town'!$A59,'Raw Data from UFBs'!$D$3:$D$1389,'Summary By Town'!$K$2)</f>
        <v>0</v>
      </c>
      <c r="N59" s="34">
        <f t="shared" si="2"/>
        <v>0</v>
      </c>
      <c r="O59" s="32">
        <f>COUNTIFS('Raw Data from UFBs'!$A$3:$A$1389,'Summary By Town'!$A59,'Raw Data from UFBs'!$D$3:$D$1389,'Summary By Town'!$O$2)</f>
        <v>0</v>
      </c>
      <c r="P59" s="33">
        <f>SUMIFS('Raw Data from UFBs'!E$3:E$1389,'Raw Data from UFBs'!$A$3:$A$1389,'Summary By Town'!$A59,'Raw Data from UFBs'!$D$3:$D$1389,'Summary By Town'!$O$2)</f>
        <v>0</v>
      </c>
      <c r="Q59" s="33">
        <f>SUMIFS('Raw Data from UFBs'!F$3:F$1389,'Raw Data from UFBs'!$A$3:$A$1389,'Summary By Town'!$A59,'Raw Data from UFBs'!$D$3:$D$1389,'Summary By Town'!$O$2)</f>
        <v>0</v>
      </c>
      <c r="R59" s="34">
        <f t="shared" si="3"/>
        <v>0</v>
      </c>
      <c r="S59" s="32">
        <f t="shared" si="4"/>
        <v>1</v>
      </c>
      <c r="T59" s="33">
        <f t="shared" si="5"/>
        <v>197560.47</v>
      </c>
      <c r="U59" s="33">
        <f t="shared" si="6"/>
        <v>27884700</v>
      </c>
      <c r="V59" s="34">
        <f t="shared" si="7"/>
        <v>848203.63486186636</v>
      </c>
      <c r="W59" s="73">
        <v>1191363900</v>
      </c>
      <c r="X59" s="74">
        <v>3.0418244946578818</v>
      </c>
      <c r="Y59" s="75">
        <v>0.25028908188036186</v>
      </c>
      <c r="Z59" s="5">
        <f t="shared" si="8"/>
        <v>162848.88036500945</v>
      </c>
      <c r="AA59" s="10">
        <f t="shared" si="10"/>
        <v>2.3405694935023633E-2</v>
      </c>
      <c r="AB59" s="73">
        <v>11234432.059999999</v>
      </c>
      <c r="AC59" s="7">
        <f t="shared" si="9"/>
        <v>1.4495515171152272E-2</v>
      </c>
      <c r="AE59" s="6" t="s">
        <v>1348</v>
      </c>
      <c r="AF59" s="6" t="s">
        <v>1356</v>
      </c>
      <c r="AG59" s="6" t="s">
        <v>1359</v>
      </c>
      <c r="AH59" s="6" t="s">
        <v>2319</v>
      </c>
      <c r="AI59" s="6" t="s">
        <v>2319</v>
      </c>
      <c r="AJ59" s="6" t="s">
        <v>2319</v>
      </c>
      <c r="AK59" s="6" t="s">
        <v>2319</v>
      </c>
      <c r="AL59" s="6" t="s">
        <v>2319</v>
      </c>
      <c r="AM59" s="6" t="s">
        <v>2319</v>
      </c>
      <c r="AN59" s="6" t="s">
        <v>2319</v>
      </c>
      <c r="AO59" s="6" t="s">
        <v>2319</v>
      </c>
      <c r="AP59" s="6" t="s">
        <v>2319</v>
      </c>
      <c r="AQ59" s="6" t="s">
        <v>2319</v>
      </c>
      <c r="AR59" s="6" t="s">
        <v>2319</v>
      </c>
      <c r="AS59" s="6" t="s">
        <v>2319</v>
      </c>
      <c r="AT59" s="6" t="s">
        <v>2319</v>
      </c>
    </row>
    <row r="60" spans="1:46" ht="17.25" customHeight="1" x14ac:dyDescent="0.25">
      <c r="A60" t="s">
        <v>1336</v>
      </c>
      <c r="B60" t="s">
        <v>1711</v>
      </c>
      <c r="C60" t="s">
        <v>1320</v>
      </c>
      <c r="D60" s="28" t="str">
        <f t="shared" si="0"/>
        <v>Montvale borough, Bergen County</v>
      </c>
      <c r="E60" t="s">
        <v>2214</v>
      </c>
      <c r="F60" t="s">
        <v>2201</v>
      </c>
      <c r="G60" s="32">
        <f>COUNTIFS('Raw Data from UFBs'!$A$3:$A$1389,'Summary By Town'!$A60,'Raw Data from UFBs'!$D$3:$D$1389,'Summary By Town'!$G$2)</f>
        <v>0</v>
      </c>
      <c r="H60" s="33">
        <f>SUMIFS('Raw Data from UFBs'!E$3:E$1389,'Raw Data from UFBs'!$A$3:$A$1389,'Summary By Town'!$A60,'Raw Data from UFBs'!$D$3:$D$1389,'Summary By Town'!$G$2)</f>
        <v>0</v>
      </c>
      <c r="I60" s="33">
        <f>SUMIFS('Raw Data from UFBs'!F$3:F$1389,'Raw Data from UFBs'!$A$3:$A$1389,'Summary By Town'!$A60,'Raw Data from UFBs'!$D$3:$D$1389,'Summary By Town'!$G$2)</f>
        <v>0</v>
      </c>
      <c r="J60" s="34">
        <f t="shared" si="1"/>
        <v>0</v>
      </c>
      <c r="K60" s="32">
        <f>COUNTIFS('Raw Data from UFBs'!$A$3:$A$1389,'Summary By Town'!$A60,'Raw Data from UFBs'!$D$3:$D$1389,'Summary By Town'!$K$2)</f>
        <v>0</v>
      </c>
      <c r="L60" s="33">
        <f>SUMIFS('Raw Data from UFBs'!E$3:E$1389,'Raw Data from UFBs'!$A$3:$A$1389,'Summary By Town'!$A60,'Raw Data from UFBs'!$D$3:$D$1389,'Summary By Town'!$K$2)</f>
        <v>0</v>
      </c>
      <c r="M60" s="33">
        <f>SUMIFS('Raw Data from UFBs'!F$3:F$1389,'Raw Data from UFBs'!$A$3:$A$1389,'Summary By Town'!$A60,'Raw Data from UFBs'!$D$3:$D$1389,'Summary By Town'!$K$2)</f>
        <v>0</v>
      </c>
      <c r="N60" s="34">
        <f t="shared" si="2"/>
        <v>0</v>
      </c>
      <c r="O60" s="32">
        <f>COUNTIFS('Raw Data from UFBs'!$A$3:$A$1389,'Summary By Town'!$A60,'Raw Data from UFBs'!$D$3:$D$1389,'Summary By Town'!$O$2)</f>
        <v>0</v>
      </c>
      <c r="P60" s="33">
        <f>SUMIFS('Raw Data from UFBs'!E$3:E$1389,'Raw Data from UFBs'!$A$3:$A$1389,'Summary By Town'!$A60,'Raw Data from UFBs'!$D$3:$D$1389,'Summary By Town'!$O$2)</f>
        <v>0</v>
      </c>
      <c r="Q60" s="33">
        <f>SUMIFS('Raw Data from UFBs'!F$3:F$1389,'Raw Data from UFBs'!$A$3:$A$1389,'Summary By Town'!$A60,'Raw Data from UFBs'!$D$3:$D$1389,'Summary By Town'!$O$2)</f>
        <v>0</v>
      </c>
      <c r="R60" s="34">
        <f t="shared" si="3"/>
        <v>0</v>
      </c>
      <c r="S60" s="32">
        <f t="shared" si="4"/>
        <v>0</v>
      </c>
      <c r="T60" s="33">
        <f t="shared" si="5"/>
        <v>0</v>
      </c>
      <c r="U60" s="33">
        <f t="shared" si="6"/>
        <v>0</v>
      </c>
      <c r="V60" s="34">
        <f t="shared" si="7"/>
        <v>0</v>
      </c>
      <c r="W60" s="73">
        <v>2197835922</v>
      </c>
      <c r="X60" s="74">
        <v>2.3627991836585953</v>
      </c>
      <c r="Y60" s="75">
        <v>0.25378569991335725</v>
      </c>
      <c r="Z60" s="5">
        <f t="shared" si="8"/>
        <v>0</v>
      </c>
      <c r="AA60" s="10">
        <f t="shared" si="10"/>
        <v>0</v>
      </c>
      <c r="AB60" s="73">
        <v>18870142</v>
      </c>
      <c r="AC60" s="7">
        <f t="shared" si="9"/>
        <v>0</v>
      </c>
      <c r="AE60" s="6" t="s">
        <v>100</v>
      </c>
      <c r="AF60" s="6" t="s">
        <v>112</v>
      </c>
      <c r="AG60" s="6" t="s">
        <v>94</v>
      </c>
      <c r="AH60" s="6" t="s">
        <v>1355</v>
      </c>
      <c r="AI60" s="6" t="s">
        <v>2319</v>
      </c>
      <c r="AJ60" s="6" t="s">
        <v>2319</v>
      </c>
      <c r="AK60" s="6" t="s">
        <v>2319</v>
      </c>
      <c r="AL60" s="6" t="s">
        <v>2319</v>
      </c>
      <c r="AM60" s="6" t="s">
        <v>2319</v>
      </c>
      <c r="AN60" s="6" t="s">
        <v>2319</v>
      </c>
      <c r="AO60" s="6" t="s">
        <v>2319</v>
      </c>
      <c r="AP60" s="6" t="s">
        <v>2319</v>
      </c>
      <c r="AQ60" s="6" t="s">
        <v>2319</v>
      </c>
      <c r="AR60" s="6" t="s">
        <v>2319</v>
      </c>
      <c r="AS60" s="6" t="s">
        <v>2319</v>
      </c>
      <c r="AT60" s="6" t="s">
        <v>2319</v>
      </c>
    </row>
    <row r="61" spans="1:46" ht="17.25" customHeight="1" x14ac:dyDescent="0.25">
      <c r="A61" t="s">
        <v>1073</v>
      </c>
      <c r="B61" t="s">
        <v>1712</v>
      </c>
      <c r="C61" t="s">
        <v>1320</v>
      </c>
      <c r="D61" s="28" t="str">
        <f t="shared" si="0"/>
        <v>Moonachie borough, Bergen County</v>
      </c>
      <c r="E61" t="s">
        <v>2214</v>
      </c>
      <c r="F61" t="s">
        <v>2201</v>
      </c>
      <c r="G61" s="32">
        <f>COUNTIFS('Raw Data from UFBs'!$A$3:$A$1389,'Summary By Town'!$A61,'Raw Data from UFBs'!$D$3:$D$1389,'Summary By Town'!$G$2)</f>
        <v>0</v>
      </c>
      <c r="H61" s="33">
        <f>SUMIFS('Raw Data from UFBs'!E$3:E$1389,'Raw Data from UFBs'!$A$3:$A$1389,'Summary By Town'!$A61,'Raw Data from UFBs'!$D$3:$D$1389,'Summary By Town'!$G$2)</f>
        <v>0</v>
      </c>
      <c r="I61" s="33">
        <f>SUMIFS('Raw Data from UFBs'!F$3:F$1389,'Raw Data from UFBs'!$A$3:$A$1389,'Summary By Town'!$A61,'Raw Data from UFBs'!$D$3:$D$1389,'Summary By Town'!$G$2)</f>
        <v>0</v>
      </c>
      <c r="J61" s="34">
        <f t="shared" si="1"/>
        <v>0</v>
      </c>
      <c r="K61" s="32">
        <f>COUNTIFS('Raw Data from UFBs'!$A$3:$A$1389,'Summary By Town'!$A61,'Raw Data from UFBs'!$D$3:$D$1389,'Summary By Town'!$K$2)</f>
        <v>1</v>
      </c>
      <c r="L61" s="33">
        <f>SUMIFS('Raw Data from UFBs'!E$3:E$1389,'Raw Data from UFBs'!$A$3:$A$1389,'Summary By Town'!$A61,'Raw Data from UFBs'!$D$3:$D$1389,'Summary By Town'!$K$2)</f>
        <v>16335</v>
      </c>
      <c r="M61" s="33">
        <f>SUMIFS('Raw Data from UFBs'!F$3:F$1389,'Raw Data from UFBs'!$A$3:$A$1389,'Summary By Town'!$A61,'Raw Data from UFBs'!$D$3:$D$1389,'Summary By Town'!$K$2)</f>
        <v>191479110</v>
      </c>
      <c r="N61" s="34">
        <f t="shared" si="2"/>
        <v>4424370.3349595061</v>
      </c>
      <c r="O61" s="32">
        <f>COUNTIFS('Raw Data from UFBs'!$A$3:$A$1389,'Summary By Town'!$A61,'Raw Data from UFBs'!$D$3:$D$1389,'Summary By Town'!$O$2)</f>
        <v>0</v>
      </c>
      <c r="P61" s="33">
        <f>SUMIFS('Raw Data from UFBs'!E$3:E$1389,'Raw Data from UFBs'!$A$3:$A$1389,'Summary By Town'!$A61,'Raw Data from UFBs'!$D$3:$D$1389,'Summary By Town'!$O$2)</f>
        <v>0</v>
      </c>
      <c r="Q61" s="33">
        <f>SUMIFS('Raw Data from UFBs'!F$3:F$1389,'Raw Data from UFBs'!$A$3:$A$1389,'Summary By Town'!$A61,'Raw Data from UFBs'!$D$3:$D$1389,'Summary By Town'!$O$2)</f>
        <v>0</v>
      </c>
      <c r="R61" s="34">
        <f t="shared" si="3"/>
        <v>0</v>
      </c>
      <c r="S61" s="32">
        <f t="shared" si="4"/>
        <v>1</v>
      </c>
      <c r="T61" s="33">
        <f t="shared" si="5"/>
        <v>16335</v>
      </c>
      <c r="U61" s="33">
        <f t="shared" si="6"/>
        <v>191479110</v>
      </c>
      <c r="V61" s="34">
        <f t="shared" si="7"/>
        <v>4424370.3349595061</v>
      </c>
      <c r="W61" s="73">
        <v>1049248490</v>
      </c>
      <c r="X61" s="74">
        <v>2.3106282115889853</v>
      </c>
      <c r="Y61" s="75">
        <v>0.45268852683188598</v>
      </c>
      <c r="Z61" s="5">
        <f>(V61-T61)*Y61</f>
        <v>1995467.022005718</v>
      </c>
      <c r="AA61" s="10">
        <f t="shared" si="10"/>
        <v>0.18249167077667178</v>
      </c>
      <c r="AB61" s="73">
        <v>12002329</v>
      </c>
      <c r="AC61" s="7">
        <f t="shared" si="9"/>
        <v>0.16625665085548963</v>
      </c>
      <c r="AE61" s="6" t="s">
        <v>1322</v>
      </c>
      <c r="AF61" s="6" t="s">
        <v>1332</v>
      </c>
      <c r="AG61" s="6" t="s">
        <v>113</v>
      </c>
      <c r="AH61" s="6" t="s">
        <v>1353</v>
      </c>
      <c r="AI61" s="6" t="s">
        <v>1330</v>
      </c>
      <c r="AJ61" s="6" t="s">
        <v>1354</v>
      </c>
      <c r="AK61" s="6" t="s">
        <v>2319</v>
      </c>
      <c r="AL61" s="6" t="s">
        <v>2319</v>
      </c>
      <c r="AM61" s="6" t="s">
        <v>2319</v>
      </c>
      <c r="AN61" s="6" t="s">
        <v>2319</v>
      </c>
      <c r="AO61" s="6" t="s">
        <v>2319</v>
      </c>
      <c r="AP61" s="6" t="s">
        <v>2319</v>
      </c>
      <c r="AQ61" s="6" t="s">
        <v>2319</v>
      </c>
      <c r="AR61" s="6" t="s">
        <v>2319</v>
      </c>
      <c r="AS61" s="6" t="s">
        <v>2319</v>
      </c>
      <c r="AT61" s="6" t="s">
        <v>2319</v>
      </c>
    </row>
    <row r="62" spans="1:46" ht="17.25" customHeight="1" x14ac:dyDescent="0.25">
      <c r="A62" t="s">
        <v>1337</v>
      </c>
      <c r="B62" t="s">
        <v>1713</v>
      </c>
      <c r="C62" t="s">
        <v>1320</v>
      </c>
      <c r="D62" s="28" t="str">
        <f t="shared" si="0"/>
        <v>New Milford borough, Bergen County</v>
      </c>
      <c r="E62" t="s">
        <v>2214</v>
      </c>
      <c r="F62" t="s">
        <v>2201</v>
      </c>
      <c r="G62" s="32">
        <f>COUNTIFS('Raw Data from UFBs'!$A$3:$A$1389,'Summary By Town'!$A62,'Raw Data from UFBs'!$D$3:$D$1389,'Summary By Town'!$G$2)</f>
        <v>0</v>
      </c>
      <c r="H62" s="33">
        <f>SUMIFS('Raw Data from UFBs'!E$3:E$1389,'Raw Data from UFBs'!$A$3:$A$1389,'Summary By Town'!$A62,'Raw Data from UFBs'!$D$3:$D$1389,'Summary By Town'!$G$2)</f>
        <v>0</v>
      </c>
      <c r="I62" s="33">
        <f>SUMIFS('Raw Data from UFBs'!F$3:F$1389,'Raw Data from UFBs'!$A$3:$A$1389,'Summary By Town'!$A62,'Raw Data from UFBs'!$D$3:$D$1389,'Summary By Town'!$G$2)</f>
        <v>0</v>
      </c>
      <c r="J62" s="34">
        <f t="shared" si="1"/>
        <v>0</v>
      </c>
      <c r="K62" s="32">
        <f>COUNTIFS('Raw Data from UFBs'!$A$3:$A$1389,'Summary By Town'!$A62,'Raw Data from UFBs'!$D$3:$D$1389,'Summary By Town'!$K$2)</f>
        <v>0</v>
      </c>
      <c r="L62" s="33">
        <f>SUMIFS('Raw Data from UFBs'!E$3:E$1389,'Raw Data from UFBs'!$A$3:$A$1389,'Summary By Town'!$A62,'Raw Data from UFBs'!$D$3:$D$1389,'Summary By Town'!$K$2)</f>
        <v>0</v>
      </c>
      <c r="M62" s="33">
        <f>SUMIFS('Raw Data from UFBs'!F$3:F$1389,'Raw Data from UFBs'!$A$3:$A$1389,'Summary By Town'!$A62,'Raw Data from UFBs'!$D$3:$D$1389,'Summary By Town'!$K$2)</f>
        <v>0</v>
      </c>
      <c r="N62" s="34">
        <f t="shared" si="2"/>
        <v>0</v>
      </c>
      <c r="O62" s="32">
        <f>COUNTIFS('Raw Data from UFBs'!$A$3:$A$1389,'Summary By Town'!$A62,'Raw Data from UFBs'!$D$3:$D$1389,'Summary By Town'!$O$2)</f>
        <v>0</v>
      </c>
      <c r="P62" s="33">
        <f>SUMIFS('Raw Data from UFBs'!E$3:E$1389,'Raw Data from UFBs'!$A$3:$A$1389,'Summary By Town'!$A62,'Raw Data from UFBs'!$D$3:$D$1389,'Summary By Town'!$O$2)</f>
        <v>0</v>
      </c>
      <c r="Q62" s="33">
        <f>SUMIFS('Raw Data from UFBs'!F$3:F$1389,'Raw Data from UFBs'!$A$3:$A$1389,'Summary By Town'!$A62,'Raw Data from UFBs'!$D$3:$D$1389,'Summary By Town'!$O$2)</f>
        <v>0</v>
      </c>
      <c r="R62" s="34">
        <f t="shared" si="3"/>
        <v>0</v>
      </c>
      <c r="S62" s="32">
        <f t="shared" si="4"/>
        <v>0</v>
      </c>
      <c r="T62" s="33">
        <f t="shared" si="5"/>
        <v>0</v>
      </c>
      <c r="U62" s="33">
        <f t="shared" si="6"/>
        <v>0</v>
      </c>
      <c r="V62" s="34">
        <f t="shared" si="7"/>
        <v>0</v>
      </c>
      <c r="W62" s="73">
        <v>1728703759</v>
      </c>
      <c r="X62" s="74">
        <v>3.5421443864161288</v>
      </c>
      <c r="Y62" s="75">
        <v>0.30211797152846609</v>
      </c>
      <c r="Z62" s="5">
        <f t="shared" si="8"/>
        <v>0</v>
      </c>
      <c r="AA62" s="10">
        <f t="shared" si="10"/>
        <v>0</v>
      </c>
      <c r="AB62" s="73">
        <v>21077733</v>
      </c>
      <c r="AC62" s="7">
        <f t="shared" si="9"/>
        <v>0</v>
      </c>
      <c r="AE62" s="6" t="s">
        <v>107</v>
      </c>
      <c r="AF62" s="6" t="s">
        <v>53</v>
      </c>
      <c r="AG62" s="6" t="s">
        <v>1349</v>
      </c>
      <c r="AH62" s="6" t="s">
        <v>63</v>
      </c>
      <c r="AI62" s="6" t="s">
        <v>1343</v>
      </c>
      <c r="AJ62" s="6" t="s">
        <v>2319</v>
      </c>
      <c r="AK62" s="6" t="s">
        <v>2319</v>
      </c>
      <c r="AL62" s="6" t="s">
        <v>2319</v>
      </c>
      <c r="AM62" s="6" t="s">
        <v>2319</v>
      </c>
      <c r="AN62" s="6" t="s">
        <v>2319</v>
      </c>
      <c r="AO62" s="6" t="s">
        <v>2319</v>
      </c>
      <c r="AP62" s="6" t="s">
        <v>2319</v>
      </c>
      <c r="AQ62" s="6" t="s">
        <v>2319</v>
      </c>
      <c r="AR62" s="6" t="s">
        <v>2319</v>
      </c>
      <c r="AS62" s="6" t="s">
        <v>2319</v>
      </c>
      <c r="AT62" s="6" t="s">
        <v>2319</v>
      </c>
    </row>
    <row r="63" spans="1:46" ht="17.25" customHeight="1" x14ac:dyDescent="0.25">
      <c r="A63" t="s">
        <v>1338</v>
      </c>
      <c r="B63" t="s">
        <v>1714</v>
      </c>
      <c r="C63" t="s">
        <v>1320</v>
      </c>
      <c r="D63" s="28" t="str">
        <f t="shared" si="0"/>
        <v>North Arlington borough, Bergen County</v>
      </c>
      <c r="E63" t="s">
        <v>2214</v>
      </c>
      <c r="F63" t="s">
        <v>2205</v>
      </c>
      <c r="G63" s="32">
        <f>COUNTIFS('Raw Data from UFBs'!$A$3:$A$1389,'Summary By Town'!$A63,'Raw Data from UFBs'!$D$3:$D$1389,'Summary By Town'!$G$2)</f>
        <v>0</v>
      </c>
      <c r="H63" s="33">
        <f>SUMIFS('Raw Data from UFBs'!E$3:E$1389,'Raw Data from UFBs'!$A$3:$A$1389,'Summary By Town'!$A63,'Raw Data from UFBs'!$D$3:$D$1389,'Summary By Town'!$G$2)</f>
        <v>0</v>
      </c>
      <c r="I63" s="33">
        <f>SUMIFS('Raw Data from UFBs'!F$3:F$1389,'Raw Data from UFBs'!$A$3:$A$1389,'Summary By Town'!$A63,'Raw Data from UFBs'!$D$3:$D$1389,'Summary By Town'!$G$2)</f>
        <v>0</v>
      </c>
      <c r="J63" s="34">
        <f t="shared" si="1"/>
        <v>0</v>
      </c>
      <c r="K63" s="32">
        <f>COUNTIFS('Raw Data from UFBs'!$A$3:$A$1389,'Summary By Town'!$A63,'Raw Data from UFBs'!$D$3:$D$1389,'Summary By Town'!$K$2)</f>
        <v>0</v>
      </c>
      <c r="L63" s="33">
        <f>SUMIFS('Raw Data from UFBs'!E$3:E$1389,'Raw Data from UFBs'!$A$3:$A$1389,'Summary By Town'!$A63,'Raw Data from UFBs'!$D$3:$D$1389,'Summary By Town'!$K$2)</f>
        <v>0</v>
      </c>
      <c r="M63" s="33">
        <f>SUMIFS('Raw Data from UFBs'!F$3:F$1389,'Raw Data from UFBs'!$A$3:$A$1389,'Summary By Town'!$A63,'Raw Data from UFBs'!$D$3:$D$1389,'Summary By Town'!$K$2)</f>
        <v>0</v>
      </c>
      <c r="N63" s="34">
        <f t="shared" si="2"/>
        <v>0</v>
      </c>
      <c r="O63" s="32">
        <f>COUNTIFS('Raw Data from UFBs'!$A$3:$A$1389,'Summary By Town'!$A63,'Raw Data from UFBs'!$D$3:$D$1389,'Summary By Town'!$O$2)</f>
        <v>0</v>
      </c>
      <c r="P63" s="33">
        <f>SUMIFS('Raw Data from UFBs'!E$3:E$1389,'Raw Data from UFBs'!$A$3:$A$1389,'Summary By Town'!$A63,'Raw Data from UFBs'!$D$3:$D$1389,'Summary By Town'!$O$2)</f>
        <v>0</v>
      </c>
      <c r="Q63" s="33">
        <f>SUMIFS('Raw Data from UFBs'!F$3:F$1389,'Raw Data from UFBs'!$A$3:$A$1389,'Summary By Town'!$A63,'Raw Data from UFBs'!$D$3:$D$1389,'Summary By Town'!$O$2)</f>
        <v>0</v>
      </c>
      <c r="R63" s="34">
        <f t="shared" si="3"/>
        <v>0</v>
      </c>
      <c r="S63" s="32">
        <f t="shared" si="4"/>
        <v>0</v>
      </c>
      <c r="T63" s="33">
        <f t="shared" si="5"/>
        <v>0</v>
      </c>
      <c r="U63" s="33">
        <f t="shared" si="6"/>
        <v>0</v>
      </c>
      <c r="V63" s="34">
        <f t="shared" si="7"/>
        <v>0</v>
      </c>
      <c r="W63" s="73">
        <v>2134675047</v>
      </c>
      <c r="X63" s="74">
        <v>2.87094205717773</v>
      </c>
      <c r="Y63" s="75">
        <v>0.37422330483762439</v>
      </c>
      <c r="Z63" s="5">
        <f t="shared" si="8"/>
        <v>0</v>
      </c>
      <c r="AA63" s="10">
        <f t="shared" si="10"/>
        <v>0</v>
      </c>
      <c r="AB63" s="73">
        <v>23822633</v>
      </c>
      <c r="AC63" s="7">
        <f t="shared" si="9"/>
        <v>0</v>
      </c>
      <c r="AE63" s="6" t="s">
        <v>1453</v>
      </c>
      <c r="AF63" s="6" t="s">
        <v>1421</v>
      </c>
      <c r="AG63" s="6" t="s">
        <v>89</v>
      </c>
      <c r="AH63" s="6" t="s">
        <v>2319</v>
      </c>
      <c r="AI63" s="6" t="s">
        <v>2319</v>
      </c>
      <c r="AJ63" s="6" t="s">
        <v>2319</v>
      </c>
      <c r="AK63" s="6" t="s">
        <v>2319</v>
      </c>
      <c r="AL63" s="6" t="s">
        <v>2319</v>
      </c>
      <c r="AM63" s="6" t="s">
        <v>2319</v>
      </c>
      <c r="AN63" s="6" t="s">
        <v>2319</v>
      </c>
      <c r="AO63" s="6" t="s">
        <v>2319</v>
      </c>
      <c r="AP63" s="6" t="s">
        <v>2319</v>
      </c>
      <c r="AQ63" s="6" t="s">
        <v>2319</v>
      </c>
      <c r="AR63" s="6" t="s">
        <v>2319</v>
      </c>
      <c r="AS63" s="6" t="s">
        <v>2319</v>
      </c>
      <c r="AT63" s="6" t="s">
        <v>2319</v>
      </c>
    </row>
    <row r="64" spans="1:46" ht="17.25" customHeight="1" x14ac:dyDescent="0.25">
      <c r="A64" t="s">
        <v>1339</v>
      </c>
      <c r="B64" t="s">
        <v>1715</v>
      </c>
      <c r="C64" t="s">
        <v>1320</v>
      </c>
      <c r="D64" s="28" t="str">
        <f t="shared" si="0"/>
        <v>Northvale borough, Bergen County</v>
      </c>
      <c r="E64" t="s">
        <v>2214</v>
      </c>
      <c r="F64" t="s">
        <v>2201</v>
      </c>
      <c r="G64" s="32">
        <f>COUNTIFS('Raw Data from UFBs'!$A$3:$A$1389,'Summary By Town'!$A64,'Raw Data from UFBs'!$D$3:$D$1389,'Summary By Town'!$G$2)</f>
        <v>0</v>
      </c>
      <c r="H64" s="33">
        <f>SUMIFS('Raw Data from UFBs'!E$3:E$1389,'Raw Data from UFBs'!$A$3:$A$1389,'Summary By Town'!$A64,'Raw Data from UFBs'!$D$3:$D$1389,'Summary By Town'!$G$2)</f>
        <v>0</v>
      </c>
      <c r="I64" s="33">
        <f>SUMIFS('Raw Data from UFBs'!F$3:F$1389,'Raw Data from UFBs'!$A$3:$A$1389,'Summary By Town'!$A64,'Raw Data from UFBs'!$D$3:$D$1389,'Summary By Town'!$G$2)</f>
        <v>0</v>
      </c>
      <c r="J64" s="34">
        <f t="shared" si="1"/>
        <v>0</v>
      </c>
      <c r="K64" s="32">
        <f>COUNTIFS('Raw Data from UFBs'!$A$3:$A$1389,'Summary By Town'!$A64,'Raw Data from UFBs'!$D$3:$D$1389,'Summary By Town'!$K$2)</f>
        <v>0</v>
      </c>
      <c r="L64" s="33">
        <f>SUMIFS('Raw Data from UFBs'!E$3:E$1389,'Raw Data from UFBs'!$A$3:$A$1389,'Summary By Town'!$A64,'Raw Data from UFBs'!$D$3:$D$1389,'Summary By Town'!$K$2)</f>
        <v>0</v>
      </c>
      <c r="M64" s="33">
        <f>SUMIFS('Raw Data from UFBs'!F$3:F$1389,'Raw Data from UFBs'!$A$3:$A$1389,'Summary By Town'!$A64,'Raw Data from UFBs'!$D$3:$D$1389,'Summary By Town'!$K$2)</f>
        <v>0</v>
      </c>
      <c r="N64" s="34">
        <f t="shared" si="2"/>
        <v>0</v>
      </c>
      <c r="O64" s="32">
        <f>COUNTIFS('Raw Data from UFBs'!$A$3:$A$1389,'Summary By Town'!$A64,'Raw Data from UFBs'!$D$3:$D$1389,'Summary By Town'!$O$2)</f>
        <v>0</v>
      </c>
      <c r="P64" s="33">
        <f>SUMIFS('Raw Data from UFBs'!E$3:E$1389,'Raw Data from UFBs'!$A$3:$A$1389,'Summary By Town'!$A64,'Raw Data from UFBs'!$D$3:$D$1389,'Summary By Town'!$O$2)</f>
        <v>0</v>
      </c>
      <c r="Q64" s="33">
        <f>SUMIFS('Raw Data from UFBs'!F$3:F$1389,'Raw Data from UFBs'!$A$3:$A$1389,'Summary By Town'!$A64,'Raw Data from UFBs'!$D$3:$D$1389,'Summary By Town'!$O$2)</f>
        <v>0</v>
      </c>
      <c r="R64" s="34">
        <f t="shared" si="3"/>
        <v>0</v>
      </c>
      <c r="S64" s="32">
        <f t="shared" si="4"/>
        <v>0</v>
      </c>
      <c r="T64" s="33">
        <f t="shared" si="5"/>
        <v>0</v>
      </c>
      <c r="U64" s="33">
        <f t="shared" si="6"/>
        <v>0</v>
      </c>
      <c r="V64" s="34">
        <f t="shared" si="7"/>
        <v>0</v>
      </c>
      <c r="W64" s="73">
        <v>902333303</v>
      </c>
      <c r="X64" s="74">
        <v>2.9247151452721729</v>
      </c>
      <c r="Y64" s="75">
        <v>0.27729831054058535</v>
      </c>
      <c r="Z64" s="5">
        <f t="shared" si="8"/>
        <v>0</v>
      </c>
      <c r="AA64" s="10">
        <f t="shared" si="10"/>
        <v>0</v>
      </c>
      <c r="AB64" s="73">
        <v>8895770</v>
      </c>
      <c r="AC64" s="7">
        <f t="shared" si="9"/>
        <v>0</v>
      </c>
      <c r="AE64" s="6" t="s">
        <v>103</v>
      </c>
      <c r="AF64" s="6" t="s">
        <v>1340</v>
      </c>
      <c r="AG64" s="6" t="s">
        <v>1342</v>
      </c>
      <c r="AH64" s="6" t="s">
        <v>2319</v>
      </c>
      <c r="AI64" s="6" t="s">
        <v>2319</v>
      </c>
      <c r="AJ64" s="6" t="s">
        <v>2319</v>
      </c>
      <c r="AK64" s="6" t="s">
        <v>2319</v>
      </c>
      <c r="AL64" s="6" t="s">
        <v>2319</v>
      </c>
      <c r="AM64" s="6" t="s">
        <v>2319</v>
      </c>
      <c r="AN64" s="6" t="s">
        <v>2319</v>
      </c>
      <c r="AO64" s="6" t="s">
        <v>2319</v>
      </c>
      <c r="AP64" s="6" t="s">
        <v>2319</v>
      </c>
      <c r="AQ64" s="6" t="s">
        <v>2319</v>
      </c>
      <c r="AR64" s="6" t="s">
        <v>2319</v>
      </c>
      <c r="AS64" s="6" t="s">
        <v>2319</v>
      </c>
      <c r="AT64" s="6" t="s">
        <v>2319</v>
      </c>
    </row>
    <row r="65" spans="1:46" ht="17.25" customHeight="1" x14ac:dyDescent="0.25">
      <c r="A65" t="s">
        <v>1340</v>
      </c>
      <c r="B65" t="s">
        <v>1716</v>
      </c>
      <c r="C65" t="s">
        <v>1320</v>
      </c>
      <c r="D65" s="28" t="str">
        <f t="shared" si="0"/>
        <v>Norwood borough, Bergen County</v>
      </c>
      <c r="E65" t="s">
        <v>2214</v>
      </c>
      <c r="F65" t="s">
        <v>2203</v>
      </c>
      <c r="G65" s="32">
        <f>COUNTIFS('Raw Data from UFBs'!$A$3:$A$1389,'Summary By Town'!$A65,'Raw Data from UFBs'!$D$3:$D$1389,'Summary By Town'!$G$2)</f>
        <v>0</v>
      </c>
      <c r="H65" s="33">
        <f>SUMIFS('Raw Data from UFBs'!E$3:E$1389,'Raw Data from UFBs'!$A$3:$A$1389,'Summary By Town'!$A65,'Raw Data from UFBs'!$D$3:$D$1389,'Summary By Town'!$G$2)</f>
        <v>0</v>
      </c>
      <c r="I65" s="33">
        <f>SUMIFS('Raw Data from UFBs'!F$3:F$1389,'Raw Data from UFBs'!$A$3:$A$1389,'Summary By Town'!$A65,'Raw Data from UFBs'!$D$3:$D$1389,'Summary By Town'!$G$2)</f>
        <v>0</v>
      </c>
      <c r="J65" s="34">
        <f t="shared" si="1"/>
        <v>0</v>
      </c>
      <c r="K65" s="32">
        <f>COUNTIFS('Raw Data from UFBs'!$A$3:$A$1389,'Summary By Town'!$A65,'Raw Data from UFBs'!$D$3:$D$1389,'Summary By Town'!$K$2)</f>
        <v>0</v>
      </c>
      <c r="L65" s="33">
        <f>SUMIFS('Raw Data from UFBs'!E$3:E$1389,'Raw Data from UFBs'!$A$3:$A$1389,'Summary By Town'!$A65,'Raw Data from UFBs'!$D$3:$D$1389,'Summary By Town'!$K$2)</f>
        <v>0</v>
      </c>
      <c r="M65" s="33">
        <f>SUMIFS('Raw Data from UFBs'!F$3:F$1389,'Raw Data from UFBs'!$A$3:$A$1389,'Summary By Town'!$A65,'Raw Data from UFBs'!$D$3:$D$1389,'Summary By Town'!$K$2)</f>
        <v>0</v>
      </c>
      <c r="N65" s="34">
        <f t="shared" si="2"/>
        <v>0</v>
      </c>
      <c r="O65" s="32">
        <f>COUNTIFS('Raw Data from UFBs'!$A$3:$A$1389,'Summary By Town'!$A65,'Raw Data from UFBs'!$D$3:$D$1389,'Summary By Town'!$O$2)</f>
        <v>0</v>
      </c>
      <c r="P65" s="33">
        <f>SUMIFS('Raw Data from UFBs'!E$3:E$1389,'Raw Data from UFBs'!$A$3:$A$1389,'Summary By Town'!$A65,'Raw Data from UFBs'!$D$3:$D$1389,'Summary By Town'!$O$2)</f>
        <v>0</v>
      </c>
      <c r="Q65" s="33">
        <f>SUMIFS('Raw Data from UFBs'!F$3:F$1389,'Raw Data from UFBs'!$A$3:$A$1389,'Summary By Town'!$A65,'Raw Data from UFBs'!$D$3:$D$1389,'Summary By Town'!$O$2)</f>
        <v>0</v>
      </c>
      <c r="R65" s="34">
        <f t="shared" si="3"/>
        <v>0</v>
      </c>
      <c r="S65" s="32">
        <f t="shared" si="4"/>
        <v>0</v>
      </c>
      <c r="T65" s="33">
        <f t="shared" si="5"/>
        <v>0</v>
      </c>
      <c r="U65" s="33">
        <f t="shared" si="6"/>
        <v>0</v>
      </c>
      <c r="V65" s="34">
        <f t="shared" si="7"/>
        <v>0</v>
      </c>
      <c r="W65" s="73">
        <v>1340997100</v>
      </c>
      <c r="X65" s="74">
        <v>2.4437165332147801</v>
      </c>
      <c r="Y65" s="75">
        <v>0.28938582435617888</v>
      </c>
      <c r="Z65" s="5">
        <f t="shared" si="8"/>
        <v>0</v>
      </c>
      <c r="AA65" s="10">
        <f t="shared" si="10"/>
        <v>0</v>
      </c>
      <c r="AB65" s="73">
        <v>10934100.27</v>
      </c>
      <c r="AC65" s="7">
        <f t="shared" si="9"/>
        <v>0</v>
      </c>
      <c r="AE65" s="6" t="s">
        <v>58</v>
      </c>
      <c r="AF65" s="6" t="s">
        <v>51</v>
      </c>
      <c r="AG65" s="6" t="s">
        <v>1329</v>
      </c>
      <c r="AH65" s="6" t="s">
        <v>103</v>
      </c>
      <c r="AI65" s="6" t="s">
        <v>1339</v>
      </c>
      <c r="AJ65" s="6" t="s">
        <v>1342</v>
      </c>
      <c r="AK65" s="6" t="s">
        <v>2319</v>
      </c>
      <c r="AL65" s="6" t="s">
        <v>2319</v>
      </c>
      <c r="AM65" s="6" t="s">
        <v>2319</v>
      </c>
      <c r="AN65" s="6" t="s">
        <v>2319</v>
      </c>
      <c r="AO65" s="6" t="s">
        <v>2319</v>
      </c>
      <c r="AP65" s="6" t="s">
        <v>2319</v>
      </c>
      <c r="AQ65" s="6" t="s">
        <v>2319</v>
      </c>
      <c r="AR65" s="6" t="s">
        <v>2319</v>
      </c>
      <c r="AS65" s="6" t="s">
        <v>2319</v>
      </c>
      <c r="AT65" s="6" t="s">
        <v>2319</v>
      </c>
    </row>
    <row r="66" spans="1:46" ht="17.25" customHeight="1" x14ac:dyDescent="0.25">
      <c r="A66" t="s">
        <v>1341</v>
      </c>
      <c r="B66" t="s">
        <v>1717</v>
      </c>
      <c r="C66" t="s">
        <v>1320</v>
      </c>
      <c r="D66" s="28" t="str">
        <f t="shared" si="0"/>
        <v>Oakland borough, Bergen County</v>
      </c>
      <c r="E66" t="s">
        <v>2214</v>
      </c>
      <c r="F66" t="s">
        <v>2201</v>
      </c>
      <c r="G66" s="32">
        <f>COUNTIFS('Raw Data from UFBs'!$A$3:$A$1389,'Summary By Town'!$A66,'Raw Data from UFBs'!$D$3:$D$1389,'Summary By Town'!$G$2)</f>
        <v>0</v>
      </c>
      <c r="H66" s="33">
        <f>SUMIFS('Raw Data from UFBs'!E$3:E$1389,'Raw Data from UFBs'!$A$3:$A$1389,'Summary By Town'!$A66,'Raw Data from UFBs'!$D$3:$D$1389,'Summary By Town'!$G$2)</f>
        <v>0</v>
      </c>
      <c r="I66" s="33">
        <f>SUMIFS('Raw Data from UFBs'!F$3:F$1389,'Raw Data from UFBs'!$A$3:$A$1389,'Summary By Town'!$A66,'Raw Data from UFBs'!$D$3:$D$1389,'Summary By Town'!$G$2)</f>
        <v>0</v>
      </c>
      <c r="J66" s="34">
        <f t="shared" si="1"/>
        <v>0</v>
      </c>
      <c r="K66" s="32">
        <f>COUNTIFS('Raw Data from UFBs'!$A$3:$A$1389,'Summary By Town'!$A66,'Raw Data from UFBs'!$D$3:$D$1389,'Summary By Town'!$K$2)</f>
        <v>0</v>
      </c>
      <c r="L66" s="33">
        <f>SUMIFS('Raw Data from UFBs'!E$3:E$1389,'Raw Data from UFBs'!$A$3:$A$1389,'Summary By Town'!$A66,'Raw Data from UFBs'!$D$3:$D$1389,'Summary By Town'!$K$2)</f>
        <v>0</v>
      </c>
      <c r="M66" s="33">
        <f>SUMIFS('Raw Data from UFBs'!F$3:F$1389,'Raw Data from UFBs'!$A$3:$A$1389,'Summary By Town'!$A66,'Raw Data from UFBs'!$D$3:$D$1389,'Summary By Town'!$K$2)</f>
        <v>0</v>
      </c>
      <c r="N66" s="34">
        <f t="shared" si="2"/>
        <v>0</v>
      </c>
      <c r="O66" s="32">
        <f>COUNTIFS('Raw Data from UFBs'!$A$3:$A$1389,'Summary By Town'!$A66,'Raw Data from UFBs'!$D$3:$D$1389,'Summary By Town'!$O$2)</f>
        <v>0</v>
      </c>
      <c r="P66" s="33">
        <f>SUMIFS('Raw Data from UFBs'!E$3:E$1389,'Raw Data from UFBs'!$A$3:$A$1389,'Summary By Town'!$A66,'Raw Data from UFBs'!$D$3:$D$1389,'Summary By Town'!$O$2)</f>
        <v>0</v>
      </c>
      <c r="Q66" s="33">
        <f>SUMIFS('Raw Data from UFBs'!F$3:F$1389,'Raw Data from UFBs'!$A$3:$A$1389,'Summary By Town'!$A66,'Raw Data from UFBs'!$D$3:$D$1389,'Summary By Town'!$O$2)</f>
        <v>0</v>
      </c>
      <c r="R66" s="34">
        <f t="shared" si="3"/>
        <v>0</v>
      </c>
      <c r="S66" s="32">
        <f t="shared" si="4"/>
        <v>0</v>
      </c>
      <c r="T66" s="33">
        <f t="shared" si="5"/>
        <v>0</v>
      </c>
      <c r="U66" s="33">
        <f t="shared" si="6"/>
        <v>0</v>
      </c>
      <c r="V66" s="34">
        <f t="shared" si="7"/>
        <v>0</v>
      </c>
      <c r="W66" s="73">
        <v>2387242543</v>
      </c>
      <c r="X66" s="74">
        <v>2.8933961406873419</v>
      </c>
      <c r="Y66" s="75">
        <v>0.24103908699941201</v>
      </c>
      <c r="Z66" s="5">
        <f t="shared" si="8"/>
        <v>0</v>
      </c>
      <c r="AA66" s="10">
        <f t="shared" si="10"/>
        <v>0</v>
      </c>
      <c r="AB66" s="73">
        <v>19080553.350000001</v>
      </c>
      <c r="AC66" s="7">
        <f t="shared" si="9"/>
        <v>0</v>
      </c>
      <c r="AE66" s="6" t="s">
        <v>1580</v>
      </c>
      <c r="AF66" s="6" t="s">
        <v>1576</v>
      </c>
      <c r="AG66" s="6" t="s">
        <v>1327</v>
      </c>
      <c r="AH66" s="6" t="s">
        <v>934</v>
      </c>
      <c r="AI66" s="6" t="s">
        <v>1334</v>
      </c>
      <c r="AJ66" s="6" t="s">
        <v>1578</v>
      </c>
      <c r="AK66" s="6" t="s">
        <v>2319</v>
      </c>
      <c r="AL66" s="6" t="s">
        <v>2319</v>
      </c>
      <c r="AM66" s="6" t="s">
        <v>2319</v>
      </c>
      <c r="AN66" s="6" t="s">
        <v>2319</v>
      </c>
      <c r="AO66" s="6" t="s">
        <v>2319</v>
      </c>
      <c r="AP66" s="6" t="s">
        <v>2319</v>
      </c>
      <c r="AQ66" s="6" t="s">
        <v>2319</v>
      </c>
      <c r="AR66" s="6" t="s">
        <v>2319</v>
      </c>
      <c r="AS66" s="6" t="s">
        <v>2319</v>
      </c>
      <c r="AT66" s="6" t="s">
        <v>2319</v>
      </c>
    </row>
    <row r="67" spans="1:46" ht="17.25" customHeight="1" x14ac:dyDescent="0.25">
      <c r="A67" t="s">
        <v>1342</v>
      </c>
      <c r="B67" t="s">
        <v>1718</v>
      </c>
      <c r="C67" t="s">
        <v>1320</v>
      </c>
      <c r="D67" s="28" t="str">
        <f t="shared" si="0"/>
        <v>Old Tappan borough, Bergen County</v>
      </c>
      <c r="E67" t="s">
        <v>2214</v>
      </c>
      <c r="F67" t="s">
        <v>2203</v>
      </c>
      <c r="G67" s="32">
        <f>COUNTIFS('Raw Data from UFBs'!$A$3:$A$1389,'Summary By Town'!$A67,'Raw Data from UFBs'!$D$3:$D$1389,'Summary By Town'!$G$2)</f>
        <v>0</v>
      </c>
      <c r="H67" s="33">
        <f>SUMIFS('Raw Data from UFBs'!E$3:E$1389,'Raw Data from UFBs'!$A$3:$A$1389,'Summary By Town'!$A67,'Raw Data from UFBs'!$D$3:$D$1389,'Summary By Town'!$G$2)</f>
        <v>0</v>
      </c>
      <c r="I67" s="33">
        <f>SUMIFS('Raw Data from UFBs'!F$3:F$1389,'Raw Data from UFBs'!$A$3:$A$1389,'Summary By Town'!$A67,'Raw Data from UFBs'!$D$3:$D$1389,'Summary By Town'!$G$2)</f>
        <v>0</v>
      </c>
      <c r="J67" s="34">
        <f t="shared" si="1"/>
        <v>0</v>
      </c>
      <c r="K67" s="32">
        <f>COUNTIFS('Raw Data from UFBs'!$A$3:$A$1389,'Summary By Town'!$A67,'Raw Data from UFBs'!$D$3:$D$1389,'Summary By Town'!$K$2)</f>
        <v>0</v>
      </c>
      <c r="L67" s="33">
        <f>SUMIFS('Raw Data from UFBs'!E$3:E$1389,'Raw Data from UFBs'!$A$3:$A$1389,'Summary By Town'!$A67,'Raw Data from UFBs'!$D$3:$D$1389,'Summary By Town'!$K$2)</f>
        <v>0</v>
      </c>
      <c r="M67" s="33">
        <f>SUMIFS('Raw Data from UFBs'!F$3:F$1389,'Raw Data from UFBs'!$A$3:$A$1389,'Summary By Town'!$A67,'Raw Data from UFBs'!$D$3:$D$1389,'Summary By Town'!$K$2)</f>
        <v>0</v>
      </c>
      <c r="N67" s="34">
        <f t="shared" si="2"/>
        <v>0</v>
      </c>
      <c r="O67" s="32">
        <f>COUNTIFS('Raw Data from UFBs'!$A$3:$A$1389,'Summary By Town'!$A67,'Raw Data from UFBs'!$D$3:$D$1389,'Summary By Town'!$O$2)</f>
        <v>0</v>
      </c>
      <c r="P67" s="33">
        <f>SUMIFS('Raw Data from UFBs'!E$3:E$1389,'Raw Data from UFBs'!$A$3:$A$1389,'Summary By Town'!$A67,'Raw Data from UFBs'!$D$3:$D$1389,'Summary By Town'!$O$2)</f>
        <v>0</v>
      </c>
      <c r="Q67" s="33">
        <f>SUMIFS('Raw Data from UFBs'!F$3:F$1389,'Raw Data from UFBs'!$A$3:$A$1389,'Summary By Town'!$A67,'Raw Data from UFBs'!$D$3:$D$1389,'Summary By Town'!$O$2)</f>
        <v>0</v>
      </c>
      <c r="R67" s="34">
        <f t="shared" si="3"/>
        <v>0</v>
      </c>
      <c r="S67" s="32">
        <f t="shared" si="4"/>
        <v>0</v>
      </c>
      <c r="T67" s="33">
        <f t="shared" si="5"/>
        <v>0</v>
      </c>
      <c r="U67" s="33">
        <f t="shared" si="6"/>
        <v>0</v>
      </c>
      <c r="V67" s="34">
        <f t="shared" si="7"/>
        <v>0</v>
      </c>
      <c r="W67" s="73">
        <v>1842933630</v>
      </c>
      <c r="X67" s="74">
        <v>2.062844749514396</v>
      </c>
      <c r="Y67" s="75">
        <v>0.16526912533861177</v>
      </c>
      <c r="Z67" s="5">
        <f t="shared" si="8"/>
        <v>0</v>
      </c>
      <c r="AA67" s="10">
        <f t="shared" si="10"/>
        <v>0</v>
      </c>
      <c r="AB67" s="73">
        <v>9958417</v>
      </c>
      <c r="AC67" s="7">
        <f t="shared" si="9"/>
        <v>0</v>
      </c>
      <c r="AE67" s="6" t="s">
        <v>1329</v>
      </c>
      <c r="AF67" s="6" t="s">
        <v>1340</v>
      </c>
      <c r="AG67" s="6" t="s">
        <v>1339</v>
      </c>
      <c r="AH67" s="6" t="s">
        <v>100</v>
      </c>
      <c r="AI67" s="6" t="s">
        <v>2319</v>
      </c>
      <c r="AJ67" s="6" t="s">
        <v>2319</v>
      </c>
      <c r="AK67" s="6" t="s">
        <v>2319</v>
      </c>
      <c r="AL67" s="6" t="s">
        <v>2319</v>
      </c>
      <c r="AM67" s="6" t="s">
        <v>2319</v>
      </c>
      <c r="AN67" s="6" t="s">
        <v>2319</v>
      </c>
      <c r="AO67" s="6" t="s">
        <v>2319</v>
      </c>
      <c r="AP67" s="6" t="s">
        <v>2319</v>
      </c>
      <c r="AQ67" s="6" t="s">
        <v>2319</v>
      </c>
      <c r="AR67" s="6" t="s">
        <v>2319</v>
      </c>
      <c r="AS67" s="6" t="s">
        <v>2319</v>
      </c>
      <c r="AT67" s="6" t="s">
        <v>2319</v>
      </c>
    </row>
    <row r="68" spans="1:46" ht="17.25" customHeight="1" x14ac:dyDescent="0.25">
      <c r="A68" t="s">
        <v>1343</v>
      </c>
      <c r="B68" t="s">
        <v>1719</v>
      </c>
      <c r="C68" t="s">
        <v>1320</v>
      </c>
      <c r="D68" s="28" t="str">
        <f t="shared" si="0"/>
        <v>Oradell borough, Bergen County</v>
      </c>
      <c r="E68" t="s">
        <v>2214</v>
      </c>
      <c r="F68" t="s">
        <v>2201</v>
      </c>
      <c r="G68" s="32">
        <f>COUNTIFS('Raw Data from UFBs'!$A$3:$A$1389,'Summary By Town'!$A68,'Raw Data from UFBs'!$D$3:$D$1389,'Summary By Town'!$G$2)</f>
        <v>0</v>
      </c>
      <c r="H68" s="33">
        <f>SUMIFS('Raw Data from UFBs'!E$3:E$1389,'Raw Data from UFBs'!$A$3:$A$1389,'Summary By Town'!$A68,'Raw Data from UFBs'!$D$3:$D$1389,'Summary By Town'!$G$2)</f>
        <v>0</v>
      </c>
      <c r="I68" s="33">
        <f>SUMIFS('Raw Data from UFBs'!F$3:F$1389,'Raw Data from UFBs'!$A$3:$A$1389,'Summary By Town'!$A68,'Raw Data from UFBs'!$D$3:$D$1389,'Summary By Town'!$G$2)</f>
        <v>0</v>
      </c>
      <c r="J68" s="34">
        <f t="shared" si="1"/>
        <v>0</v>
      </c>
      <c r="K68" s="32">
        <f>COUNTIFS('Raw Data from UFBs'!$A$3:$A$1389,'Summary By Town'!$A68,'Raw Data from UFBs'!$D$3:$D$1389,'Summary By Town'!$K$2)</f>
        <v>0</v>
      </c>
      <c r="L68" s="33">
        <f>SUMIFS('Raw Data from UFBs'!E$3:E$1389,'Raw Data from UFBs'!$A$3:$A$1389,'Summary By Town'!$A68,'Raw Data from UFBs'!$D$3:$D$1389,'Summary By Town'!$K$2)</f>
        <v>0</v>
      </c>
      <c r="M68" s="33">
        <f>SUMIFS('Raw Data from UFBs'!F$3:F$1389,'Raw Data from UFBs'!$A$3:$A$1389,'Summary By Town'!$A68,'Raw Data from UFBs'!$D$3:$D$1389,'Summary By Town'!$K$2)</f>
        <v>0</v>
      </c>
      <c r="N68" s="34">
        <f t="shared" si="2"/>
        <v>0</v>
      </c>
      <c r="O68" s="32">
        <f>COUNTIFS('Raw Data from UFBs'!$A$3:$A$1389,'Summary By Town'!$A68,'Raw Data from UFBs'!$D$3:$D$1389,'Summary By Town'!$O$2)</f>
        <v>0</v>
      </c>
      <c r="P68" s="33">
        <f>SUMIFS('Raw Data from UFBs'!E$3:E$1389,'Raw Data from UFBs'!$A$3:$A$1389,'Summary By Town'!$A68,'Raw Data from UFBs'!$D$3:$D$1389,'Summary By Town'!$O$2)</f>
        <v>0</v>
      </c>
      <c r="Q68" s="33">
        <f>SUMIFS('Raw Data from UFBs'!F$3:F$1389,'Raw Data from UFBs'!$A$3:$A$1389,'Summary By Town'!$A68,'Raw Data from UFBs'!$D$3:$D$1389,'Summary By Town'!$O$2)</f>
        <v>0</v>
      </c>
      <c r="R68" s="34">
        <f t="shared" si="3"/>
        <v>0</v>
      </c>
      <c r="S68" s="32">
        <f t="shared" si="4"/>
        <v>0</v>
      </c>
      <c r="T68" s="33">
        <f t="shared" si="5"/>
        <v>0</v>
      </c>
      <c r="U68" s="33">
        <f t="shared" si="6"/>
        <v>0</v>
      </c>
      <c r="V68" s="34">
        <f t="shared" si="7"/>
        <v>0</v>
      </c>
      <c r="W68" s="73">
        <v>1834450275</v>
      </c>
      <c r="X68" s="74">
        <v>2.7853797594849112</v>
      </c>
      <c r="Y68" s="75">
        <v>0.28662445477672815</v>
      </c>
      <c r="Z68" s="5">
        <f t="shared" si="8"/>
        <v>0</v>
      </c>
      <c r="AA68" s="10">
        <f t="shared" si="10"/>
        <v>0</v>
      </c>
      <c r="AB68" s="73">
        <v>17058685.829999998</v>
      </c>
      <c r="AC68" s="7">
        <f t="shared" si="9"/>
        <v>0</v>
      </c>
      <c r="AE68" s="6" t="s">
        <v>1349</v>
      </c>
      <c r="AF68" s="6" t="s">
        <v>1337</v>
      </c>
      <c r="AG68" s="6" t="s">
        <v>63</v>
      </c>
      <c r="AH68" s="6" t="s">
        <v>83</v>
      </c>
      <c r="AI68" s="6" t="s">
        <v>1345</v>
      </c>
      <c r="AJ68" s="6" t="s">
        <v>72</v>
      </c>
      <c r="AK68" s="6" t="s">
        <v>2319</v>
      </c>
      <c r="AL68" s="6" t="s">
        <v>2319</v>
      </c>
      <c r="AM68" s="6" t="s">
        <v>2319</v>
      </c>
      <c r="AN68" s="6" t="s">
        <v>2319</v>
      </c>
      <c r="AO68" s="6" t="s">
        <v>2319</v>
      </c>
      <c r="AP68" s="6" t="s">
        <v>2319</v>
      </c>
      <c r="AQ68" s="6" t="s">
        <v>2319</v>
      </c>
      <c r="AR68" s="6" t="s">
        <v>2319</v>
      </c>
      <c r="AS68" s="6" t="s">
        <v>2319</v>
      </c>
      <c r="AT68" s="6" t="s">
        <v>2319</v>
      </c>
    </row>
    <row r="69" spans="1:46" ht="17.25" customHeight="1" x14ac:dyDescent="0.25">
      <c r="A69" t="s">
        <v>1344</v>
      </c>
      <c r="B69" t="s">
        <v>1720</v>
      </c>
      <c r="C69" t="s">
        <v>1320</v>
      </c>
      <c r="D69" s="28" t="str">
        <f t="shared" ref="D69:D132" si="11">B69&amp;", "&amp;C69&amp;" County"</f>
        <v>Palisades Park borough, Bergen County</v>
      </c>
      <c r="E69" t="s">
        <v>2214</v>
      </c>
      <c r="F69" t="s">
        <v>2205</v>
      </c>
      <c r="G69" s="32">
        <f>COUNTIFS('Raw Data from UFBs'!$A$3:$A$1389,'Summary By Town'!$A69,'Raw Data from UFBs'!$D$3:$D$1389,'Summary By Town'!$G$2)</f>
        <v>0</v>
      </c>
      <c r="H69" s="33">
        <f>SUMIFS('Raw Data from UFBs'!E$3:E$1389,'Raw Data from UFBs'!$A$3:$A$1389,'Summary By Town'!$A69,'Raw Data from UFBs'!$D$3:$D$1389,'Summary By Town'!$G$2)</f>
        <v>0</v>
      </c>
      <c r="I69" s="33">
        <f>SUMIFS('Raw Data from UFBs'!F$3:F$1389,'Raw Data from UFBs'!$A$3:$A$1389,'Summary By Town'!$A69,'Raw Data from UFBs'!$D$3:$D$1389,'Summary By Town'!$G$2)</f>
        <v>0</v>
      </c>
      <c r="J69" s="34">
        <f t="shared" ref="J69:J132" si="12">IFERROR((I69/100)*$X69,"--")</f>
        <v>0</v>
      </c>
      <c r="K69" s="32">
        <f>COUNTIFS('Raw Data from UFBs'!$A$3:$A$1389,'Summary By Town'!$A69,'Raw Data from UFBs'!$D$3:$D$1389,'Summary By Town'!$K$2)</f>
        <v>0</v>
      </c>
      <c r="L69" s="33">
        <f>SUMIFS('Raw Data from UFBs'!E$3:E$1389,'Raw Data from UFBs'!$A$3:$A$1389,'Summary By Town'!$A69,'Raw Data from UFBs'!$D$3:$D$1389,'Summary By Town'!$K$2)</f>
        <v>0</v>
      </c>
      <c r="M69" s="33">
        <f>SUMIFS('Raw Data from UFBs'!F$3:F$1389,'Raw Data from UFBs'!$A$3:$A$1389,'Summary By Town'!$A69,'Raw Data from UFBs'!$D$3:$D$1389,'Summary By Town'!$K$2)</f>
        <v>0</v>
      </c>
      <c r="N69" s="34">
        <f t="shared" ref="N69:N132" si="13">IFERROR((M69/100)*$X69,"--")</f>
        <v>0</v>
      </c>
      <c r="O69" s="32">
        <f>COUNTIFS('Raw Data from UFBs'!$A$3:$A$1389,'Summary By Town'!$A69,'Raw Data from UFBs'!$D$3:$D$1389,'Summary By Town'!$O$2)</f>
        <v>0</v>
      </c>
      <c r="P69" s="33">
        <f>SUMIFS('Raw Data from UFBs'!E$3:E$1389,'Raw Data from UFBs'!$A$3:$A$1389,'Summary By Town'!$A69,'Raw Data from UFBs'!$D$3:$D$1389,'Summary By Town'!$O$2)</f>
        <v>0</v>
      </c>
      <c r="Q69" s="33">
        <f>SUMIFS('Raw Data from UFBs'!F$3:F$1389,'Raw Data from UFBs'!$A$3:$A$1389,'Summary By Town'!$A69,'Raw Data from UFBs'!$D$3:$D$1389,'Summary By Town'!$O$2)</f>
        <v>0</v>
      </c>
      <c r="R69" s="34">
        <f t="shared" ref="R69:R132" si="14">IFERROR((Q69/100)*$X69,"--")</f>
        <v>0</v>
      </c>
      <c r="S69" s="32">
        <f t="shared" ref="S69:S132" si="15">O69+K69+G69</f>
        <v>0</v>
      </c>
      <c r="T69" s="33">
        <f t="shared" ref="T69:T132" si="16">P69+L69+H69</f>
        <v>0</v>
      </c>
      <c r="U69" s="33">
        <f t="shared" ref="U69:U132" si="17">Q69+M69+I69</f>
        <v>0</v>
      </c>
      <c r="V69" s="34">
        <f t="shared" ref="V69:V132" si="18">R69+N69+J69</f>
        <v>0</v>
      </c>
      <c r="W69" s="73">
        <v>2532520058</v>
      </c>
      <c r="X69" s="74">
        <v>2.0312827781590199</v>
      </c>
      <c r="Y69" s="75">
        <v>0.35506301868162804</v>
      </c>
      <c r="Z69" s="5">
        <f t="shared" ref="Z69:Z132" si="19">(V69-T69)*Y69</f>
        <v>0</v>
      </c>
      <c r="AA69" s="10">
        <f t="shared" ref="AA69:AA132" si="20">U69/W69</f>
        <v>0</v>
      </c>
      <c r="AB69" s="73">
        <v>23163152.140000001</v>
      </c>
      <c r="AC69" s="7">
        <f t="shared" ref="AC69:AC132" si="21">Z69/AB69</f>
        <v>0</v>
      </c>
      <c r="AE69" s="6" t="s">
        <v>1346</v>
      </c>
      <c r="AF69" s="6" t="s">
        <v>1347</v>
      </c>
      <c r="AG69" s="6" t="s">
        <v>79</v>
      </c>
      <c r="AH69" s="6" t="s">
        <v>86</v>
      </c>
      <c r="AI69" s="6" t="s">
        <v>2319</v>
      </c>
      <c r="AJ69" s="6" t="s">
        <v>2319</v>
      </c>
      <c r="AK69" s="6" t="s">
        <v>2319</v>
      </c>
      <c r="AL69" s="6" t="s">
        <v>2319</v>
      </c>
      <c r="AM69" s="6" t="s">
        <v>2319</v>
      </c>
      <c r="AN69" s="6" t="s">
        <v>2319</v>
      </c>
      <c r="AO69" s="6" t="s">
        <v>2319</v>
      </c>
      <c r="AP69" s="6" t="s">
        <v>2319</v>
      </c>
      <c r="AQ69" s="6" t="s">
        <v>2319</v>
      </c>
      <c r="AR69" s="6" t="s">
        <v>2319</v>
      </c>
      <c r="AS69" s="6" t="s">
        <v>2319</v>
      </c>
      <c r="AT69" s="6" t="s">
        <v>2319</v>
      </c>
    </row>
    <row r="70" spans="1:46" ht="17.25" customHeight="1" x14ac:dyDescent="0.25">
      <c r="A70" t="s">
        <v>1345</v>
      </c>
      <c r="B70" t="s">
        <v>1721</v>
      </c>
      <c r="C70" t="s">
        <v>1320</v>
      </c>
      <c r="D70" s="28" t="str">
        <f t="shared" si="11"/>
        <v>Paramus borough, Bergen County</v>
      </c>
      <c r="E70" t="s">
        <v>2214</v>
      </c>
      <c r="F70" t="s">
        <v>2201</v>
      </c>
      <c r="G70" s="32">
        <f>COUNTIFS('Raw Data from UFBs'!$A$3:$A$1389,'Summary By Town'!$A70,'Raw Data from UFBs'!$D$3:$D$1389,'Summary By Town'!$G$2)</f>
        <v>0</v>
      </c>
      <c r="H70" s="33">
        <f>SUMIFS('Raw Data from UFBs'!E$3:E$1389,'Raw Data from UFBs'!$A$3:$A$1389,'Summary By Town'!$A70,'Raw Data from UFBs'!$D$3:$D$1389,'Summary By Town'!$G$2)</f>
        <v>0</v>
      </c>
      <c r="I70" s="33">
        <f>SUMIFS('Raw Data from UFBs'!F$3:F$1389,'Raw Data from UFBs'!$A$3:$A$1389,'Summary By Town'!$A70,'Raw Data from UFBs'!$D$3:$D$1389,'Summary By Town'!$G$2)</f>
        <v>0</v>
      </c>
      <c r="J70" s="34">
        <f t="shared" si="12"/>
        <v>0</v>
      </c>
      <c r="K70" s="32">
        <f>COUNTIFS('Raw Data from UFBs'!$A$3:$A$1389,'Summary By Town'!$A70,'Raw Data from UFBs'!$D$3:$D$1389,'Summary By Town'!$K$2)</f>
        <v>0</v>
      </c>
      <c r="L70" s="33">
        <f>SUMIFS('Raw Data from UFBs'!E$3:E$1389,'Raw Data from UFBs'!$A$3:$A$1389,'Summary By Town'!$A70,'Raw Data from UFBs'!$D$3:$D$1389,'Summary By Town'!$K$2)</f>
        <v>0</v>
      </c>
      <c r="M70" s="33">
        <f>SUMIFS('Raw Data from UFBs'!F$3:F$1389,'Raw Data from UFBs'!$A$3:$A$1389,'Summary By Town'!$A70,'Raw Data from UFBs'!$D$3:$D$1389,'Summary By Town'!$K$2)</f>
        <v>0</v>
      </c>
      <c r="N70" s="34">
        <f t="shared" si="13"/>
        <v>0</v>
      </c>
      <c r="O70" s="32">
        <f>COUNTIFS('Raw Data from UFBs'!$A$3:$A$1389,'Summary By Town'!$A70,'Raw Data from UFBs'!$D$3:$D$1389,'Summary By Town'!$O$2)</f>
        <v>0</v>
      </c>
      <c r="P70" s="33">
        <f>SUMIFS('Raw Data from UFBs'!E$3:E$1389,'Raw Data from UFBs'!$A$3:$A$1389,'Summary By Town'!$A70,'Raw Data from UFBs'!$D$3:$D$1389,'Summary By Town'!$O$2)</f>
        <v>0</v>
      </c>
      <c r="Q70" s="33">
        <f>SUMIFS('Raw Data from UFBs'!F$3:F$1389,'Raw Data from UFBs'!$A$3:$A$1389,'Summary By Town'!$A70,'Raw Data from UFBs'!$D$3:$D$1389,'Summary By Town'!$O$2)</f>
        <v>0</v>
      </c>
      <c r="R70" s="34">
        <f t="shared" si="14"/>
        <v>0</v>
      </c>
      <c r="S70" s="32">
        <f t="shared" si="15"/>
        <v>0</v>
      </c>
      <c r="T70" s="33">
        <f t="shared" si="16"/>
        <v>0</v>
      </c>
      <c r="U70" s="33">
        <f t="shared" si="17"/>
        <v>0</v>
      </c>
      <c r="V70" s="34">
        <f t="shared" si="18"/>
        <v>0</v>
      </c>
      <c r="W70" s="73">
        <v>9107777360</v>
      </c>
      <c r="X70" s="74">
        <v>1.8554177843252158</v>
      </c>
      <c r="Y70" s="75">
        <v>0.30085242570244558</v>
      </c>
      <c r="Z70" s="5">
        <f t="shared" si="19"/>
        <v>0</v>
      </c>
      <c r="AA70" s="10">
        <f t="shared" si="20"/>
        <v>0</v>
      </c>
      <c r="AB70" s="73">
        <v>66847091.810000002</v>
      </c>
      <c r="AC70" s="7">
        <f t="shared" si="21"/>
        <v>0</v>
      </c>
      <c r="AE70" s="6" t="s">
        <v>82</v>
      </c>
      <c r="AF70" s="6" t="s">
        <v>1335</v>
      </c>
      <c r="AG70" s="6" t="s">
        <v>1350</v>
      </c>
      <c r="AH70" s="6" t="s">
        <v>1349</v>
      </c>
      <c r="AI70" s="6" t="s">
        <v>1325</v>
      </c>
      <c r="AJ70" s="6" t="s">
        <v>1343</v>
      </c>
      <c r="AK70" s="6" t="s">
        <v>1328</v>
      </c>
      <c r="AL70" s="6" t="s">
        <v>72</v>
      </c>
      <c r="AM70" s="6" t="s">
        <v>1358</v>
      </c>
      <c r="AN70" s="6" t="s">
        <v>1348</v>
      </c>
      <c r="AO70" s="6" t="s">
        <v>2319</v>
      </c>
      <c r="AP70" s="6" t="s">
        <v>2319</v>
      </c>
      <c r="AQ70" s="6" t="s">
        <v>2319</v>
      </c>
      <c r="AR70" s="6" t="s">
        <v>2319</v>
      </c>
      <c r="AS70" s="6" t="s">
        <v>2319</v>
      </c>
      <c r="AT70" s="6" t="s">
        <v>2319</v>
      </c>
    </row>
    <row r="71" spans="1:46" ht="17.25" customHeight="1" x14ac:dyDescent="0.25">
      <c r="A71" t="s">
        <v>94</v>
      </c>
      <c r="B71" t="s">
        <v>1722</v>
      </c>
      <c r="C71" t="s">
        <v>1320</v>
      </c>
      <c r="D71" s="28" t="str">
        <f t="shared" si="11"/>
        <v>Park Ridge borough, Bergen County</v>
      </c>
      <c r="E71" t="s">
        <v>2214</v>
      </c>
      <c r="F71" t="s">
        <v>2201</v>
      </c>
      <c r="G71" s="32">
        <f>COUNTIFS('Raw Data from UFBs'!$A$3:$A$1389,'Summary By Town'!$A71,'Raw Data from UFBs'!$D$3:$D$1389,'Summary By Town'!$G$2)</f>
        <v>0</v>
      </c>
      <c r="H71" s="33">
        <f>SUMIFS('Raw Data from UFBs'!E$3:E$1389,'Raw Data from UFBs'!$A$3:$A$1389,'Summary By Town'!$A71,'Raw Data from UFBs'!$D$3:$D$1389,'Summary By Town'!$G$2)</f>
        <v>0</v>
      </c>
      <c r="I71" s="33">
        <f>SUMIFS('Raw Data from UFBs'!F$3:F$1389,'Raw Data from UFBs'!$A$3:$A$1389,'Summary By Town'!$A71,'Raw Data from UFBs'!$D$3:$D$1389,'Summary By Town'!$G$2)</f>
        <v>0</v>
      </c>
      <c r="J71" s="34">
        <f t="shared" si="12"/>
        <v>0</v>
      </c>
      <c r="K71" s="32">
        <f>COUNTIFS('Raw Data from UFBs'!$A$3:$A$1389,'Summary By Town'!$A71,'Raw Data from UFBs'!$D$3:$D$1389,'Summary By Town'!$K$2)</f>
        <v>0</v>
      </c>
      <c r="L71" s="33">
        <f>SUMIFS('Raw Data from UFBs'!E$3:E$1389,'Raw Data from UFBs'!$A$3:$A$1389,'Summary By Town'!$A71,'Raw Data from UFBs'!$D$3:$D$1389,'Summary By Town'!$K$2)</f>
        <v>0</v>
      </c>
      <c r="M71" s="33">
        <f>SUMIFS('Raw Data from UFBs'!F$3:F$1389,'Raw Data from UFBs'!$A$3:$A$1389,'Summary By Town'!$A71,'Raw Data from UFBs'!$D$3:$D$1389,'Summary By Town'!$K$2)</f>
        <v>0</v>
      </c>
      <c r="N71" s="34">
        <f t="shared" si="13"/>
        <v>0</v>
      </c>
      <c r="O71" s="32">
        <f>COUNTIFS('Raw Data from UFBs'!$A$3:$A$1389,'Summary By Town'!$A71,'Raw Data from UFBs'!$D$3:$D$1389,'Summary By Town'!$O$2)</f>
        <v>1</v>
      </c>
      <c r="P71" s="33">
        <f>SUMIFS('Raw Data from UFBs'!E$3:E$1389,'Raw Data from UFBs'!$A$3:$A$1389,'Summary By Town'!$A71,'Raw Data from UFBs'!$D$3:$D$1389,'Summary By Town'!$O$2)</f>
        <v>9638</v>
      </c>
      <c r="Q71" s="33">
        <f>SUMIFS('Raw Data from UFBs'!F$3:F$1389,'Raw Data from UFBs'!$A$3:$A$1389,'Summary By Town'!$A71,'Raw Data from UFBs'!$D$3:$D$1389,'Summary By Town'!$O$2)</f>
        <v>4115783</v>
      </c>
      <c r="R71" s="34">
        <f t="shared" si="14"/>
        <v>117013.61249563513</v>
      </c>
      <c r="S71" s="32">
        <f t="shared" si="15"/>
        <v>1</v>
      </c>
      <c r="T71" s="33">
        <f t="shared" si="16"/>
        <v>9638</v>
      </c>
      <c r="U71" s="33">
        <f t="shared" si="17"/>
        <v>4115783</v>
      </c>
      <c r="V71" s="34">
        <f t="shared" si="18"/>
        <v>117013.61249563513</v>
      </c>
      <c r="W71" s="73">
        <v>1674265079</v>
      </c>
      <c r="X71" s="74">
        <v>2.843046207626474</v>
      </c>
      <c r="Y71" s="75">
        <v>0.24063135918587827</v>
      </c>
      <c r="Z71" s="5">
        <f t="shared" si="19"/>
        <v>25837.939578240857</v>
      </c>
      <c r="AA71" s="10">
        <f t="shared" si="20"/>
        <v>2.4582624649008762E-3</v>
      </c>
      <c r="AB71" s="73">
        <v>14444130</v>
      </c>
      <c r="AC71" s="7">
        <f t="shared" si="21"/>
        <v>1.7888193735614991E-3</v>
      </c>
      <c r="AE71" s="6" t="s">
        <v>85</v>
      </c>
      <c r="AF71" s="6" t="s">
        <v>100</v>
      </c>
      <c r="AG71" s="6" t="s">
        <v>112</v>
      </c>
      <c r="AH71" s="6" t="s">
        <v>1336</v>
      </c>
      <c r="AI71" s="6" t="s">
        <v>2319</v>
      </c>
      <c r="AJ71" s="6" t="s">
        <v>2319</v>
      </c>
      <c r="AK71" s="6" t="s">
        <v>2319</v>
      </c>
      <c r="AL71" s="6" t="s">
        <v>2319</v>
      </c>
      <c r="AM71" s="6" t="s">
        <v>2319</v>
      </c>
      <c r="AN71" s="6" t="s">
        <v>2319</v>
      </c>
      <c r="AO71" s="6" t="s">
        <v>2319</v>
      </c>
      <c r="AP71" s="6" t="s">
        <v>2319</v>
      </c>
      <c r="AQ71" s="6" t="s">
        <v>2319</v>
      </c>
      <c r="AR71" s="6" t="s">
        <v>2319</v>
      </c>
      <c r="AS71" s="6" t="s">
        <v>2319</v>
      </c>
      <c r="AT71" s="6" t="s">
        <v>2319</v>
      </c>
    </row>
    <row r="72" spans="1:46" ht="17.25" customHeight="1" x14ac:dyDescent="0.25">
      <c r="A72" t="s">
        <v>96</v>
      </c>
      <c r="B72" t="s">
        <v>1723</v>
      </c>
      <c r="C72" t="s">
        <v>1320</v>
      </c>
      <c r="D72" s="28" t="str">
        <f t="shared" si="11"/>
        <v>Ramsey borough, Bergen County</v>
      </c>
      <c r="E72" t="s">
        <v>2214</v>
      </c>
      <c r="F72" t="s">
        <v>2201</v>
      </c>
      <c r="G72" s="32">
        <f>COUNTIFS('Raw Data from UFBs'!$A$3:$A$1389,'Summary By Town'!$A72,'Raw Data from UFBs'!$D$3:$D$1389,'Summary By Town'!$G$2)</f>
        <v>2</v>
      </c>
      <c r="H72" s="33">
        <f>SUMIFS('Raw Data from UFBs'!E$3:E$1389,'Raw Data from UFBs'!$A$3:$A$1389,'Summary By Town'!$A72,'Raw Data from UFBs'!$D$3:$D$1389,'Summary By Town'!$G$2)</f>
        <v>9498.6299999999992</v>
      </c>
      <c r="I72" s="33">
        <f>SUMIFS('Raw Data from UFBs'!F$3:F$1389,'Raw Data from UFBs'!$A$3:$A$1389,'Summary By Town'!$A72,'Raw Data from UFBs'!$D$3:$D$1389,'Summary By Town'!$G$2)</f>
        <v>4063300</v>
      </c>
      <c r="J72" s="34">
        <f t="shared" si="12"/>
        <v>99861.642312448414</v>
      </c>
      <c r="K72" s="32">
        <f>COUNTIFS('Raw Data from UFBs'!$A$3:$A$1389,'Summary By Town'!$A72,'Raw Data from UFBs'!$D$3:$D$1389,'Summary By Town'!$K$2)</f>
        <v>0</v>
      </c>
      <c r="L72" s="33">
        <f>SUMIFS('Raw Data from UFBs'!E$3:E$1389,'Raw Data from UFBs'!$A$3:$A$1389,'Summary By Town'!$A72,'Raw Data from UFBs'!$D$3:$D$1389,'Summary By Town'!$K$2)</f>
        <v>0</v>
      </c>
      <c r="M72" s="33">
        <f>SUMIFS('Raw Data from UFBs'!F$3:F$1389,'Raw Data from UFBs'!$A$3:$A$1389,'Summary By Town'!$A72,'Raw Data from UFBs'!$D$3:$D$1389,'Summary By Town'!$K$2)</f>
        <v>0</v>
      </c>
      <c r="N72" s="34">
        <f t="shared" si="13"/>
        <v>0</v>
      </c>
      <c r="O72" s="32">
        <f>COUNTIFS('Raw Data from UFBs'!$A$3:$A$1389,'Summary By Town'!$A72,'Raw Data from UFBs'!$D$3:$D$1389,'Summary By Town'!$O$2)</f>
        <v>1</v>
      </c>
      <c r="P72" s="33">
        <f>SUMIFS('Raw Data from UFBs'!E$3:E$1389,'Raw Data from UFBs'!$A$3:$A$1389,'Summary By Town'!$A72,'Raw Data from UFBs'!$D$3:$D$1389,'Summary By Town'!$O$2)</f>
        <v>55500</v>
      </c>
      <c r="Q72" s="33">
        <f>SUMIFS('Raw Data from UFBs'!F$3:F$1389,'Raw Data from UFBs'!$A$3:$A$1389,'Summary By Town'!$A72,'Raw Data from UFBs'!$D$3:$D$1389,'Summary By Town'!$O$2)</f>
        <v>7866500</v>
      </c>
      <c r="R72" s="34">
        <f t="shared" si="14"/>
        <v>193330.94018430228</v>
      </c>
      <c r="S72" s="32">
        <f t="shared" si="15"/>
        <v>3</v>
      </c>
      <c r="T72" s="33">
        <f t="shared" si="16"/>
        <v>64998.63</v>
      </c>
      <c r="U72" s="33">
        <f t="shared" si="17"/>
        <v>11929800</v>
      </c>
      <c r="V72" s="34">
        <f t="shared" si="18"/>
        <v>293192.58249675069</v>
      </c>
      <c r="W72" s="73">
        <v>3700283100</v>
      </c>
      <c r="X72" s="74">
        <v>2.4576487660878699</v>
      </c>
      <c r="Y72" s="75">
        <v>0.21438662865500774</v>
      </c>
      <c r="Z72" s="5">
        <f t="shared" si="19"/>
        <v>48921.732155239362</v>
      </c>
      <c r="AA72" s="10">
        <f t="shared" si="20"/>
        <v>3.2240235888978332E-3</v>
      </c>
      <c r="AB72" s="73">
        <v>23341698.52</v>
      </c>
      <c r="AC72" s="7">
        <f t="shared" si="21"/>
        <v>2.095894268933406E-3</v>
      </c>
      <c r="AE72" s="6" t="s">
        <v>50</v>
      </c>
      <c r="AF72" s="6" t="s">
        <v>1352</v>
      </c>
      <c r="AG72" s="6" t="s">
        <v>1355</v>
      </c>
      <c r="AH72" s="6" t="s">
        <v>1334</v>
      </c>
      <c r="AI72" s="6" t="s">
        <v>2319</v>
      </c>
      <c r="AJ72" s="6" t="s">
        <v>2319</v>
      </c>
      <c r="AK72" s="6" t="s">
        <v>2319</v>
      </c>
      <c r="AL72" s="6" t="s">
        <v>2319</v>
      </c>
      <c r="AM72" s="6" t="s">
        <v>2319</v>
      </c>
      <c r="AN72" s="6" t="s">
        <v>2319</v>
      </c>
      <c r="AO72" s="6" t="s">
        <v>2319</v>
      </c>
      <c r="AP72" s="6" t="s">
        <v>2319</v>
      </c>
      <c r="AQ72" s="6" t="s">
        <v>2319</v>
      </c>
      <c r="AR72" s="6" t="s">
        <v>2319</v>
      </c>
      <c r="AS72" s="6" t="s">
        <v>2319</v>
      </c>
      <c r="AT72" s="6" t="s">
        <v>2319</v>
      </c>
    </row>
    <row r="73" spans="1:46" ht="17.25" customHeight="1" x14ac:dyDescent="0.25">
      <c r="A73" t="s">
        <v>1346</v>
      </c>
      <c r="B73" t="s">
        <v>1724</v>
      </c>
      <c r="C73" t="s">
        <v>1320</v>
      </c>
      <c r="D73" s="28" t="str">
        <f t="shared" si="11"/>
        <v>Ridgefield borough, Bergen County</v>
      </c>
      <c r="E73" t="s">
        <v>2214</v>
      </c>
      <c r="F73" t="s">
        <v>2205</v>
      </c>
      <c r="G73" s="32">
        <f>COUNTIFS('Raw Data from UFBs'!$A$3:$A$1389,'Summary By Town'!$A73,'Raw Data from UFBs'!$D$3:$D$1389,'Summary By Town'!$G$2)</f>
        <v>0</v>
      </c>
      <c r="H73" s="33">
        <f>SUMIFS('Raw Data from UFBs'!E$3:E$1389,'Raw Data from UFBs'!$A$3:$A$1389,'Summary By Town'!$A73,'Raw Data from UFBs'!$D$3:$D$1389,'Summary By Town'!$G$2)</f>
        <v>0</v>
      </c>
      <c r="I73" s="33">
        <f>SUMIFS('Raw Data from UFBs'!F$3:F$1389,'Raw Data from UFBs'!$A$3:$A$1389,'Summary By Town'!$A73,'Raw Data from UFBs'!$D$3:$D$1389,'Summary By Town'!$G$2)</f>
        <v>0</v>
      </c>
      <c r="J73" s="34">
        <f t="shared" si="12"/>
        <v>0</v>
      </c>
      <c r="K73" s="32">
        <f>COUNTIFS('Raw Data from UFBs'!$A$3:$A$1389,'Summary By Town'!$A73,'Raw Data from UFBs'!$D$3:$D$1389,'Summary By Town'!$K$2)</f>
        <v>0</v>
      </c>
      <c r="L73" s="33">
        <f>SUMIFS('Raw Data from UFBs'!E$3:E$1389,'Raw Data from UFBs'!$A$3:$A$1389,'Summary By Town'!$A73,'Raw Data from UFBs'!$D$3:$D$1389,'Summary By Town'!$K$2)</f>
        <v>0</v>
      </c>
      <c r="M73" s="33">
        <f>SUMIFS('Raw Data from UFBs'!F$3:F$1389,'Raw Data from UFBs'!$A$3:$A$1389,'Summary By Town'!$A73,'Raw Data from UFBs'!$D$3:$D$1389,'Summary By Town'!$K$2)</f>
        <v>0</v>
      </c>
      <c r="N73" s="34">
        <f t="shared" si="13"/>
        <v>0</v>
      </c>
      <c r="O73" s="32">
        <f>COUNTIFS('Raw Data from UFBs'!$A$3:$A$1389,'Summary By Town'!$A73,'Raw Data from UFBs'!$D$3:$D$1389,'Summary By Town'!$O$2)</f>
        <v>0</v>
      </c>
      <c r="P73" s="33">
        <f>SUMIFS('Raw Data from UFBs'!E$3:E$1389,'Raw Data from UFBs'!$A$3:$A$1389,'Summary By Town'!$A73,'Raw Data from UFBs'!$D$3:$D$1389,'Summary By Town'!$O$2)</f>
        <v>0</v>
      </c>
      <c r="Q73" s="33">
        <f>SUMIFS('Raw Data from UFBs'!F$3:F$1389,'Raw Data from UFBs'!$A$3:$A$1389,'Summary By Town'!$A73,'Raw Data from UFBs'!$D$3:$D$1389,'Summary By Town'!$O$2)</f>
        <v>0</v>
      </c>
      <c r="R73" s="34">
        <f t="shared" si="14"/>
        <v>0</v>
      </c>
      <c r="S73" s="32">
        <f t="shared" si="15"/>
        <v>0</v>
      </c>
      <c r="T73" s="33">
        <f t="shared" si="16"/>
        <v>0</v>
      </c>
      <c r="U73" s="33">
        <f t="shared" si="17"/>
        <v>0</v>
      </c>
      <c r="V73" s="34">
        <f t="shared" si="18"/>
        <v>0</v>
      </c>
      <c r="W73" s="73">
        <v>1713281063</v>
      </c>
      <c r="X73" s="74">
        <v>2.4797911200190361</v>
      </c>
      <c r="Y73" s="75">
        <v>0.29638005244541282</v>
      </c>
      <c r="Z73" s="5">
        <f t="shared" si="19"/>
        <v>0</v>
      </c>
      <c r="AA73" s="10">
        <f t="shared" si="20"/>
        <v>0</v>
      </c>
      <c r="AB73" s="73">
        <v>21957241.57</v>
      </c>
      <c r="AC73" s="7">
        <f t="shared" si="21"/>
        <v>0</v>
      </c>
      <c r="AE73" s="6" t="s">
        <v>558</v>
      </c>
      <c r="AF73" s="6" t="s">
        <v>1326</v>
      </c>
      <c r="AG73" s="6" t="s">
        <v>55</v>
      </c>
      <c r="AH73" s="6" t="s">
        <v>1322</v>
      </c>
      <c r="AI73" s="6" t="s">
        <v>1344</v>
      </c>
      <c r="AJ73" s="6" t="s">
        <v>1332</v>
      </c>
      <c r="AK73" s="6" t="s">
        <v>1347</v>
      </c>
      <c r="AL73" s="6" t="s">
        <v>79</v>
      </c>
      <c r="AM73" s="6" t="s">
        <v>1353</v>
      </c>
      <c r="AN73" s="6" t="s">
        <v>2319</v>
      </c>
      <c r="AO73" s="6" t="s">
        <v>2319</v>
      </c>
      <c r="AP73" s="6" t="s">
        <v>2319</v>
      </c>
      <c r="AQ73" s="6" t="s">
        <v>2319</v>
      </c>
      <c r="AR73" s="6" t="s">
        <v>2319</v>
      </c>
      <c r="AS73" s="6" t="s">
        <v>2319</v>
      </c>
      <c r="AT73" s="6" t="s">
        <v>2319</v>
      </c>
    </row>
    <row r="74" spans="1:46" ht="17.25" customHeight="1" x14ac:dyDescent="0.25">
      <c r="A74" t="s">
        <v>1347</v>
      </c>
      <c r="B74" t="s">
        <v>1725</v>
      </c>
      <c r="C74" t="s">
        <v>1320</v>
      </c>
      <c r="D74" s="28" t="str">
        <f t="shared" si="11"/>
        <v>Ridgefield Park village, Bergen County</v>
      </c>
      <c r="E74" t="s">
        <v>2214</v>
      </c>
      <c r="F74" t="s">
        <v>2205</v>
      </c>
      <c r="G74" s="32">
        <f>COUNTIFS('Raw Data from UFBs'!$A$3:$A$1389,'Summary By Town'!$A74,'Raw Data from UFBs'!$D$3:$D$1389,'Summary By Town'!$G$2)</f>
        <v>0</v>
      </c>
      <c r="H74" s="33">
        <f>SUMIFS('Raw Data from UFBs'!E$3:E$1389,'Raw Data from UFBs'!$A$3:$A$1389,'Summary By Town'!$A74,'Raw Data from UFBs'!$D$3:$D$1389,'Summary By Town'!$G$2)</f>
        <v>0</v>
      </c>
      <c r="I74" s="33">
        <f>SUMIFS('Raw Data from UFBs'!F$3:F$1389,'Raw Data from UFBs'!$A$3:$A$1389,'Summary By Town'!$A74,'Raw Data from UFBs'!$D$3:$D$1389,'Summary By Town'!$G$2)</f>
        <v>0</v>
      </c>
      <c r="J74" s="34">
        <f t="shared" si="12"/>
        <v>0</v>
      </c>
      <c r="K74" s="32">
        <f>COUNTIFS('Raw Data from UFBs'!$A$3:$A$1389,'Summary By Town'!$A74,'Raw Data from UFBs'!$D$3:$D$1389,'Summary By Town'!$K$2)</f>
        <v>0</v>
      </c>
      <c r="L74" s="33">
        <f>SUMIFS('Raw Data from UFBs'!E$3:E$1389,'Raw Data from UFBs'!$A$3:$A$1389,'Summary By Town'!$A74,'Raw Data from UFBs'!$D$3:$D$1389,'Summary By Town'!$K$2)</f>
        <v>0</v>
      </c>
      <c r="M74" s="33">
        <f>SUMIFS('Raw Data from UFBs'!F$3:F$1389,'Raw Data from UFBs'!$A$3:$A$1389,'Summary By Town'!$A74,'Raw Data from UFBs'!$D$3:$D$1389,'Summary By Town'!$K$2)</f>
        <v>0</v>
      </c>
      <c r="N74" s="34">
        <f t="shared" si="13"/>
        <v>0</v>
      </c>
      <c r="O74" s="32">
        <f>COUNTIFS('Raw Data from UFBs'!$A$3:$A$1389,'Summary By Town'!$A74,'Raw Data from UFBs'!$D$3:$D$1389,'Summary By Town'!$O$2)</f>
        <v>0</v>
      </c>
      <c r="P74" s="33">
        <f>SUMIFS('Raw Data from UFBs'!E$3:E$1389,'Raw Data from UFBs'!$A$3:$A$1389,'Summary By Town'!$A74,'Raw Data from UFBs'!$D$3:$D$1389,'Summary By Town'!$O$2)</f>
        <v>0</v>
      </c>
      <c r="Q74" s="33">
        <f>SUMIFS('Raw Data from UFBs'!F$3:F$1389,'Raw Data from UFBs'!$A$3:$A$1389,'Summary By Town'!$A74,'Raw Data from UFBs'!$D$3:$D$1389,'Summary By Town'!$O$2)</f>
        <v>0</v>
      </c>
      <c r="R74" s="34">
        <f t="shared" si="14"/>
        <v>0</v>
      </c>
      <c r="S74" s="32">
        <f t="shared" si="15"/>
        <v>0</v>
      </c>
      <c r="T74" s="33">
        <f t="shared" si="16"/>
        <v>0</v>
      </c>
      <c r="U74" s="33">
        <f t="shared" si="17"/>
        <v>0</v>
      </c>
      <c r="V74" s="34">
        <f t="shared" si="18"/>
        <v>0</v>
      </c>
      <c r="W74" s="73">
        <v>1359660000</v>
      </c>
      <c r="X74" s="74">
        <v>3.9387229315604961</v>
      </c>
      <c r="Y74" s="75">
        <v>0.35926365626707679</v>
      </c>
      <c r="Z74" s="5">
        <f t="shared" si="19"/>
        <v>0</v>
      </c>
      <c r="AA74" s="10">
        <f t="shared" si="20"/>
        <v>0</v>
      </c>
      <c r="AB74" s="73">
        <v>22141265.210000001</v>
      </c>
      <c r="AC74" s="7">
        <f t="shared" si="21"/>
        <v>0</v>
      </c>
      <c r="AE74" s="6" t="s">
        <v>1346</v>
      </c>
      <c r="AF74" s="6" t="s">
        <v>1344</v>
      </c>
      <c r="AG74" s="6" t="s">
        <v>1332</v>
      </c>
      <c r="AH74" s="6" t="s">
        <v>86</v>
      </c>
      <c r="AI74" s="6" t="s">
        <v>1321</v>
      </c>
      <c r="AJ74" s="6" t="s">
        <v>82</v>
      </c>
      <c r="AK74" s="6" t="s">
        <v>107</v>
      </c>
      <c r="AL74" s="6" t="s">
        <v>2319</v>
      </c>
      <c r="AM74" s="6" t="s">
        <v>2319</v>
      </c>
      <c r="AN74" s="6" t="s">
        <v>2319</v>
      </c>
      <c r="AO74" s="6" t="s">
        <v>2319</v>
      </c>
      <c r="AP74" s="6" t="s">
        <v>2319</v>
      </c>
      <c r="AQ74" s="6" t="s">
        <v>2319</v>
      </c>
      <c r="AR74" s="6" t="s">
        <v>2319</v>
      </c>
      <c r="AS74" s="6" t="s">
        <v>2319</v>
      </c>
      <c r="AT74" s="6" t="s">
        <v>2319</v>
      </c>
    </row>
    <row r="75" spans="1:46" ht="17.25" customHeight="1" x14ac:dyDescent="0.25">
      <c r="A75" t="s">
        <v>1348</v>
      </c>
      <c r="B75" t="s">
        <v>1726</v>
      </c>
      <c r="C75" t="s">
        <v>1320</v>
      </c>
      <c r="D75" s="28" t="str">
        <f t="shared" si="11"/>
        <v>Ridgewood village, Bergen County</v>
      </c>
      <c r="E75" t="s">
        <v>2214</v>
      </c>
      <c r="F75" t="s">
        <v>2201</v>
      </c>
      <c r="G75" s="32">
        <f>COUNTIFS('Raw Data from UFBs'!$A$3:$A$1389,'Summary By Town'!$A75,'Raw Data from UFBs'!$D$3:$D$1389,'Summary By Town'!$G$2)</f>
        <v>0</v>
      </c>
      <c r="H75" s="33">
        <f>SUMIFS('Raw Data from UFBs'!E$3:E$1389,'Raw Data from UFBs'!$A$3:$A$1389,'Summary By Town'!$A75,'Raw Data from UFBs'!$D$3:$D$1389,'Summary By Town'!$G$2)</f>
        <v>0</v>
      </c>
      <c r="I75" s="33">
        <f>SUMIFS('Raw Data from UFBs'!F$3:F$1389,'Raw Data from UFBs'!$A$3:$A$1389,'Summary By Town'!$A75,'Raw Data from UFBs'!$D$3:$D$1389,'Summary By Town'!$G$2)</f>
        <v>0</v>
      </c>
      <c r="J75" s="34">
        <f t="shared" si="12"/>
        <v>0</v>
      </c>
      <c r="K75" s="32">
        <f>COUNTIFS('Raw Data from UFBs'!$A$3:$A$1389,'Summary By Town'!$A75,'Raw Data from UFBs'!$D$3:$D$1389,'Summary By Town'!$K$2)</f>
        <v>0</v>
      </c>
      <c r="L75" s="33">
        <f>SUMIFS('Raw Data from UFBs'!E$3:E$1389,'Raw Data from UFBs'!$A$3:$A$1389,'Summary By Town'!$A75,'Raw Data from UFBs'!$D$3:$D$1389,'Summary By Town'!$K$2)</f>
        <v>0</v>
      </c>
      <c r="M75" s="33">
        <f>SUMIFS('Raw Data from UFBs'!F$3:F$1389,'Raw Data from UFBs'!$A$3:$A$1389,'Summary By Town'!$A75,'Raw Data from UFBs'!$D$3:$D$1389,'Summary By Town'!$K$2)</f>
        <v>0</v>
      </c>
      <c r="N75" s="34">
        <f t="shared" si="13"/>
        <v>0</v>
      </c>
      <c r="O75" s="32">
        <f>COUNTIFS('Raw Data from UFBs'!$A$3:$A$1389,'Summary By Town'!$A75,'Raw Data from UFBs'!$D$3:$D$1389,'Summary By Town'!$O$2)</f>
        <v>0</v>
      </c>
      <c r="P75" s="33">
        <f>SUMIFS('Raw Data from UFBs'!E$3:E$1389,'Raw Data from UFBs'!$A$3:$A$1389,'Summary By Town'!$A75,'Raw Data from UFBs'!$D$3:$D$1389,'Summary By Town'!$O$2)</f>
        <v>0</v>
      </c>
      <c r="Q75" s="33">
        <f>SUMIFS('Raw Data from UFBs'!F$3:F$1389,'Raw Data from UFBs'!$A$3:$A$1389,'Summary By Town'!$A75,'Raw Data from UFBs'!$D$3:$D$1389,'Summary By Town'!$O$2)</f>
        <v>0</v>
      </c>
      <c r="R75" s="34">
        <f t="shared" si="14"/>
        <v>0</v>
      </c>
      <c r="S75" s="32">
        <f t="shared" si="15"/>
        <v>0</v>
      </c>
      <c r="T75" s="33">
        <f t="shared" si="16"/>
        <v>0</v>
      </c>
      <c r="U75" s="33">
        <f t="shared" si="17"/>
        <v>0</v>
      </c>
      <c r="V75" s="34">
        <f t="shared" si="18"/>
        <v>0</v>
      </c>
      <c r="W75" s="73">
        <v>6508574800</v>
      </c>
      <c r="X75" s="74">
        <v>2.5966175231301705</v>
      </c>
      <c r="Y75" s="75">
        <v>0.23627529354446011</v>
      </c>
      <c r="Z75" s="5">
        <f t="shared" si="19"/>
        <v>0</v>
      </c>
      <c r="AA75" s="10">
        <f t="shared" si="20"/>
        <v>0</v>
      </c>
      <c r="AB75" s="73">
        <v>48341534</v>
      </c>
      <c r="AC75" s="7">
        <f t="shared" si="21"/>
        <v>0</v>
      </c>
      <c r="AE75" s="6" t="s">
        <v>1325</v>
      </c>
      <c r="AF75" s="6" t="s">
        <v>1328</v>
      </c>
      <c r="AG75" s="6" t="s">
        <v>1345</v>
      </c>
      <c r="AH75" s="6" t="s">
        <v>1572</v>
      </c>
      <c r="AI75" s="6" t="s">
        <v>1358</v>
      </c>
      <c r="AJ75" s="6" t="s">
        <v>91</v>
      </c>
      <c r="AK75" s="6" t="s">
        <v>1331</v>
      </c>
      <c r="AL75" s="6" t="s">
        <v>1356</v>
      </c>
      <c r="AM75" s="6" t="s">
        <v>1359</v>
      </c>
      <c r="AN75" s="6" t="s">
        <v>2319</v>
      </c>
      <c r="AO75" s="6" t="s">
        <v>2319</v>
      </c>
      <c r="AP75" s="6" t="s">
        <v>2319</v>
      </c>
      <c r="AQ75" s="6" t="s">
        <v>2319</v>
      </c>
      <c r="AR75" s="6" t="s">
        <v>2319</v>
      </c>
      <c r="AS75" s="6" t="s">
        <v>2319</v>
      </c>
      <c r="AT75" s="6" t="s">
        <v>2319</v>
      </c>
    </row>
    <row r="76" spans="1:46" ht="17.25" customHeight="1" x14ac:dyDescent="0.25">
      <c r="A76" t="s">
        <v>1349</v>
      </c>
      <c r="B76" t="s">
        <v>1727</v>
      </c>
      <c r="C76" t="s">
        <v>1320</v>
      </c>
      <c r="D76" s="28" t="str">
        <f t="shared" si="11"/>
        <v>River Edge borough, Bergen County</v>
      </c>
      <c r="E76" t="s">
        <v>2214</v>
      </c>
      <c r="F76" t="s">
        <v>2201</v>
      </c>
      <c r="G76" s="32">
        <f>COUNTIFS('Raw Data from UFBs'!$A$3:$A$1389,'Summary By Town'!$A76,'Raw Data from UFBs'!$D$3:$D$1389,'Summary By Town'!$G$2)</f>
        <v>0</v>
      </c>
      <c r="H76" s="33">
        <f>SUMIFS('Raw Data from UFBs'!E$3:E$1389,'Raw Data from UFBs'!$A$3:$A$1389,'Summary By Town'!$A76,'Raw Data from UFBs'!$D$3:$D$1389,'Summary By Town'!$G$2)</f>
        <v>0</v>
      </c>
      <c r="I76" s="33">
        <f>SUMIFS('Raw Data from UFBs'!F$3:F$1389,'Raw Data from UFBs'!$A$3:$A$1389,'Summary By Town'!$A76,'Raw Data from UFBs'!$D$3:$D$1389,'Summary By Town'!$G$2)</f>
        <v>0</v>
      </c>
      <c r="J76" s="34">
        <f t="shared" si="12"/>
        <v>0</v>
      </c>
      <c r="K76" s="32">
        <f>COUNTIFS('Raw Data from UFBs'!$A$3:$A$1389,'Summary By Town'!$A76,'Raw Data from UFBs'!$D$3:$D$1389,'Summary By Town'!$K$2)</f>
        <v>0</v>
      </c>
      <c r="L76" s="33">
        <f>SUMIFS('Raw Data from UFBs'!E$3:E$1389,'Raw Data from UFBs'!$A$3:$A$1389,'Summary By Town'!$A76,'Raw Data from UFBs'!$D$3:$D$1389,'Summary By Town'!$K$2)</f>
        <v>0</v>
      </c>
      <c r="M76" s="33">
        <f>SUMIFS('Raw Data from UFBs'!F$3:F$1389,'Raw Data from UFBs'!$A$3:$A$1389,'Summary By Town'!$A76,'Raw Data from UFBs'!$D$3:$D$1389,'Summary By Town'!$K$2)</f>
        <v>0</v>
      </c>
      <c r="N76" s="34">
        <f t="shared" si="13"/>
        <v>0</v>
      </c>
      <c r="O76" s="32">
        <f>COUNTIFS('Raw Data from UFBs'!$A$3:$A$1389,'Summary By Town'!$A76,'Raw Data from UFBs'!$D$3:$D$1389,'Summary By Town'!$O$2)</f>
        <v>0</v>
      </c>
      <c r="P76" s="33">
        <f>SUMIFS('Raw Data from UFBs'!E$3:E$1389,'Raw Data from UFBs'!$A$3:$A$1389,'Summary By Town'!$A76,'Raw Data from UFBs'!$D$3:$D$1389,'Summary By Town'!$O$2)</f>
        <v>0</v>
      </c>
      <c r="Q76" s="33">
        <f>SUMIFS('Raw Data from UFBs'!F$3:F$1389,'Raw Data from UFBs'!$A$3:$A$1389,'Summary By Town'!$A76,'Raw Data from UFBs'!$D$3:$D$1389,'Summary By Town'!$O$2)</f>
        <v>0</v>
      </c>
      <c r="R76" s="34">
        <f t="shared" si="14"/>
        <v>0</v>
      </c>
      <c r="S76" s="32">
        <f t="shared" si="15"/>
        <v>0</v>
      </c>
      <c r="T76" s="33">
        <f t="shared" si="16"/>
        <v>0</v>
      </c>
      <c r="U76" s="33">
        <f t="shared" si="17"/>
        <v>0</v>
      </c>
      <c r="V76" s="34">
        <f t="shared" si="18"/>
        <v>0</v>
      </c>
      <c r="W76" s="73">
        <v>1602779776</v>
      </c>
      <c r="X76" s="74">
        <v>3.4670036252980116</v>
      </c>
      <c r="Y76" s="75">
        <v>0.26792138392669973</v>
      </c>
      <c r="Z76" s="5">
        <f t="shared" si="19"/>
        <v>0</v>
      </c>
      <c r="AA76" s="10">
        <f t="shared" si="20"/>
        <v>0</v>
      </c>
      <c r="AB76" s="73">
        <v>16042961</v>
      </c>
      <c r="AC76" s="7">
        <f t="shared" si="21"/>
        <v>0</v>
      </c>
      <c r="AE76" s="6" t="s">
        <v>82</v>
      </c>
      <c r="AF76" s="6" t="s">
        <v>107</v>
      </c>
      <c r="AG76" s="6" t="s">
        <v>1337</v>
      </c>
      <c r="AH76" s="6" t="s">
        <v>1343</v>
      </c>
      <c r="AI76" s="6" t="s">
        <v>1345</v>
      </c>
      <c r="AJ76" s="6" t="s">
        <v>2319</v>
      </c>
      <c r="AK76" s="6" t="s">
        <v>2319</v>
      </c>
      <c r="AL76" s="6" t="s">
        <v>2319</v>
      </c>
      <c r="AM76" s="6" t="s">
        <v>2319</v>
      </c>
      <c r="AN76" s="6" t="s">
        <v>2319</v>
      </c>
      <c r="AO76" s="6" t="s">
        <v>2319</v>
      </c>
      <c r="AP76" s="6" t="s">
        <v>2319</v>
      </c>
      <c r="AQ76" s="6" t="s">
        <v>2319</v>
      </c>
      <c r="AR76" s="6" t="s">
        <v>2319</v>
      </c>
      <c r="AS76" s="6" t="s">
        <v>2319</v>
      </c>
      <c r="AT76" s="6" t="s">
        <v>2319</v>
      </c>
    </row>
    <row r="77" spans="1:46" ht="17.25" customHeight="1" x14ac:dyDescent="0.25">
      <c r="A77" t="s">
        <v>103</v>
      </c>
      <c r="B77" t="s">
        <v>1728</v>
      </c>
      <c r="C77" t="s">
        <v>1320</v>
      </c>
      <c r="D77" s="28" t="str">
        <f t="shared" si="11"/>
        <v>Rockleigh borough, Bergen County</v>
      </c>
      <c r="E77" t="s">
        <v>2214</v>
      </c>
      <c r="F77" t="s">
        <v>2201</v>
      </c>
      <c r="G77" s="32">
        <f>COUNTIFS('Raw Data from UFBs'!$A$3:$A$1389,'Summary By Town'!$A77,'Raw Data from UFBs'!$D$3:$D$1389,'Summary By Town'!$G$2)</f>
        <v>0</v>
      </c>
      <c r="H77" s="33">
        <f>SUMIFS('Raw Data from UFBs'!E$3:E$1389,'Raw Data from UFBs'!$A$3:$A$1389,'Summary By Town'!$A77,'Raw Data from UFBs'!$D$3:$D$1389,'Summary By Town'!$G$2)</f>
        <v>0</v>
      </c>
      <c r="I77" s="33">
        <f>SUMIFS('Raw Data from UFBs'!F$3:F$1389,'Raw Data from UFBs'!$A$3:$A$1389,'Summary By Town'!$A77,'Raw Data from UFBs'!$D$3:$D$1389,'Summary By Town'!$G$2)</f>
        <v>0</v>
      </c>
      <c r="J77" s="34">
        <f t="shared" si="12"/>
        <v>0</v>
      </c>
      <c r="K77" s="32">
        <f>COUNTIFS('Raw Data from UFBs'!$A$3:$A$1389,'Summary By Town'!$A77,'Raw Data from UFBs'!$D$3:$D$1389,'Summary By Town'!$K$2)</f>
        <v>0</v>
      </c>
      <c r="L77" s="33">
        <f>SUMIFS('Raw Data from UFBs'!E$3:E$1389,'Raw Data from UFBs'!$A$3:$A$1389,'Summary By Town'!$A77,'Raw Data from UFBs'!$D$3:$D$1389,'Summary By Town'!$K$2)</f>
        <v>0</v>
      </c>
      <c r="M77" s="33">
        <f>SUMIFS('Raw Data from UFBs'!F$3:F$1389,'Raw Data from UFBs'!$A$3:$A$1389,'Summary By Town'!$A77,'Raw Data from UFBs'!$D$3:$D$1389,'Summary By Town'!$K$2)</f>
        <v>0</v>
      </c>
      <c r="N77" s="34">
        <f t="shared" si="13"/>
        <v>0</v>
      </c>
      <c r="O77" s="32">
        <f>COUNTIFS('Raw Data from UFBs'!$A$3:$A$1389,'Summary By Town'!$A77,'Raw Data from UFBs'!$D$3:$D$1389,'Summary By Town'!$O$2)</f>
        <v>1</v>
      </c>
      <c r="P77" s="33">
        <f>SUMIFS('Raw Data from UFBs'!E$3:E$1389,'Raw Data from UFBs'!$A$3:$A$1389,'Summary By Town'!$A77,'Raw Data from UFBs'!$D$3:$D$1389,'Summary By Town'!$O$2)</f>
        <v>35000</v>
      </c>
      <c r="Q77" s="33">
        <f>SUMIFS('Raw Data from UFBs'!F$3:F$1389,'Raw Data from UFBs'!$A$3:$A$1389,'Summary By Town'!$A77,'Raw Data from UFBs'!$D$3:$D$1389,'Summary By Town'!$O$2)</f>
        <v>23061600</v>
      </c>
      <c r="R77" s="34">
        <f t="shared" si="14"/>
        <v>221068.60990142645</v>
      </c>
      <c r="S77" s="32">
        <f t="shared" si="15"/>
        <v>1</v>
      </c>
      <c r="T77" s="33">
        <f t="shared" si="16"/>
        <v>35000</v>
      </c>
      <c r="U77" s="33">
        <f t="shared" si="17"/>
        <v>23061600</v>
      </c>
      <c r="V77" s="34">
        <f t="shared" si="18"/>
        <v>221068.60990142645</v>
      </c>
      <c r="W77" s="73">
        <v>297344572</v>
      </c>
      <c r="X77" s="74">
        <v>0.95860048696285793</v>
      </c>
      <c r="Y77" s="75">
        <v>0.34593653424042009</v>
      </c>
      <c r="Z77" s="5">
        <f t="shared" si="19"/>
        <v>64367.930040232182</v>
      </c>
      <c r="AA77" s="10">
        <f t="shared" si="20"/>
        <v>7.7558503405268153E-2</v>
      </c>
      <c r="AB77" s="73">
        <v>1315485</v>
      </c>
      <c r="AC77" s="7">
        <f t="shared" si="21"/>
        <v>4.8930949452279715E-2</v>
      </c>
      <c r="AE77" s="6" t="s">
        <v>51</v>
      </c>
      <c r="AF77" s="6" t="s">
        <v>1340</v>
      </c>
      <c r="AG77" s="6" t="s">
        <v>1339</v>
      </c>
      <c r="AH77" s="6" t="s">
        <v>2319</v>
      </c>
      <c r="AI77" s="6" t="s">
        <v>2319</v>
      </c>
      <c r="AJ77" s="6" t="s">
        <v>2319</v>
      </c>
      <c r="AK77" s="6" t="s">
        <v>2319</v>
      </c>
      <c r="AL77" s="6" t="s">
        <v>2319</v>
      </c>
      <c r="AM77" s="6" t="s">
        <v>2319</v>
      </c>
      <c r="AN77" s="6" t="s">
        <v>2319</v>
      </c>
      <c r="AO77" s="6" t="s">
        <v>2319</v>
      </c>
      <c r="AP77" s="6" t="s">
        <v>2319</v>
      </c>
      <c r="AQ77" s="6" t="s">
        <v>2319</v>
      </c>
      <c r="AR77" s="6" t="s">
        <v>2319</v>
      </c>
      <c r="AS77" s="6" t="s">
        <v>2319</v>
      </c>
      <c r="AT77" s="6" t="s">
        <v>2319</v>
      </c>
    </row>
    <row r="78" spans="1:46" ht="17.25" customHeight="1" x14ac:dyDescent="0.25">
      <c r="A78" t="s">
        <v>105</v>
      </c>
      <c r="B78" t="s">
        <v>1729</v>
      </c>
      <c r="C78" t="s">
        <v>1320</v>
      </c>
      <c r="D78" s="28" t="str">
        <f t="shared" si="11"/>
        <v>Rutherford borough, Bergen County</v>
      </c>
      <c r="E78" t="s">
        <v>2214</v>
      </c>
      <c r="F78" t="s">
        <v>2201</v>
      </c>
      <c r="G78" s="32">
        <f>COUNTIFS('Raw Data from UFBs'!$A$3:$A$1389,'Summary By Town'!$A78,'Raw Data from UFBs'!$D$3:$D$1389,'Summary By Town'!$G$2)</f>
        <v>1</v>
      </c>
      <c r="H78" s="33">
        <f>SUMIFS('Raw Data from UFBs'!E$3:E$1389,'Raw Data from UFBs'!$A$3:$A$1389,'Summary By Town'!$A78,'Raw Data from UFBs'!$D$3:$D$1389,'Summary By Town'!$G$2)</f>
        <v>24098.33</v>
      </c>
      <c r="I78" s="33">
        <f>SUMIFS('Raw Data from UFBs'!F$3:F$1389,'Raw Data from UFBs'!$A$3:$A$1389,'Summary By Town'!$A78,'Raw Data from UFBs'!$D$3:$D$1389,'Summary By Town'!$G$2)</f>
        <v>5612700</v>
      </c>
      <c r="J78" s="34">
        <f t="shared" si="12"/>
        <v>153716.28822793689</v>
      </c>
      <c r="K78" s="32">
        <f>COUNTIFS('Raw Data from UFBs'!$A$3:$A$1389,'Summary By Town'!$A78,'Raw Data from UFBs'!$D$3:$D$1389,'Summary By Town'!$K$2)</f>
        <v>0</v>
      </c>
      <c r="L78" s="33">
        <f>SUMIFS('Raw Data from UFBs'!E$3:E$1389,'Raw Data from UFBs'!$A$3:$A$1389,'Summary By Town'!$A78,'Raw Data from UFBs'!$D$3:$D$1389,'Summary By Town'!$K$2)</f>
        <v>0</v>
      </c>
      <c r="M78" s="33">
        <f>SUMIFS('Raw Data from UFBs'!F$3:F$1389,'Raw Data from UFBs'!$A$3:$A$1389,'Summary By Town'!$A78,'Raw Data from UFBs'!$D$3:$D$1389,'Summary By Town'!$K$2)</f>
        <v>0</v>
      </c>
      <c r="N78" s="34">
        <f t="shared" si="13"/>
        <v>0</v>
      </c>
      <c r="O78" s="32">
        <f>COUNTIFS('Raw Data from UFBs'!$A$3:$A$1389,'Summary By Town'!$A78,'Raw Data from UFBs'!$D$3:$D$1389,'Summary By Town'!$O$2)</f>
        <v>1</v>
      </c>
      <c r="P78" s="33">
        <f>SUMIFS('Raw Data from UFBs'!E$3:E$1389,'Raw Data from UFBs'!$A$3:$A$1389,'Summary By Town'!$A78,'Raw Data from UFBs'!$D$3:$D$1389,'Summary By Town'!$O$2)</f>
        <v>100446.19</v>
      </c>
      <c r="Q78" s="33">
        <f>SUMIFS('Raw Data from UFBs'!F$3:F$1389,'Raw Data from UFBs'!$A$3:$A$1389,'Summary By Town'!$A78,'Raw Data from UFBs'!$D$3:$D$1389,'Summary By Town'!$O$2)</f>
        <v>1606800</v>
      </c>
      <c r="R78" s="34">
        <f t="shared" si="14"/>
        <v>44005.796127469664</v>
      </c>
      <c r="S78" s="32">
        <f t="shared" si="15"/>
        <v>2</v>
      </c>
      <c r="T78" s="33">
        <f t="shared" si="16"/>
        <v>124544.52</v>
      </c>
      <c r="U78" s="33">
        <f t="shared" si="17"/>
        <v>7219500</v>
      </c>
      <c r="V78" s="34">
        <f t="shared" si="18"/>
        <v>197722.08435540655</v>
      </c>
      <c r="W78" s="73">
        <v>2911192171</v>
      </c>
      <c r="X78" s="74">
        <v>2.7387226865490208</v>
      </c>
      <c r="Y78" s="75">
        <v>0.32149107409313232</v>
      </c>
      <c r="Z78" s="5">
        <f t="shared" si="19"/>
        <v>23525.933764138965</v>
      </c>
      <c r="AA78" s="10">
        <f t="shared" si="20"/>
        <v>2.4799118628847125E-3</v>
      </c>
      <c r="AB78" s="73">
        <v>31188932.840000004</v>
      </c>
      <c r="AC78" s="7">
        <f t="shared" si="21"/>
        <v>7.5430390276023831E-4</v>
      </c>
      <c r="AE78" s="6" t="s">
        <v>563</v>
      </c>
      <c r="AF78" s="6" t="s">
        <v>89</v>
      </c>
      <c r="AG78" s="6" t="s">
        <v>66</v>
      </c>
      <c r="AH78" s="6" t="s">
        <v>923</v>
      </c>
      <c r="AI78" s="6" t="s">
        <v>922</v>
      </c>
      <c r="AJ78" s="6" t="s">
        <v>2319</v>
      </c>
      <c r="AK78" s="6" t="s">
        <v>2319</v>
      </c>
      <c r="AL78" s="6" t="s">
        <v>2319</v>
      </c>
      <c r="AM78" s="6" t="s">
        <v>2319</v>
      </c>
      <c r="AN78" s="6" t="s">
        <v>2319</v>
      </c>
      <c r="AO78" s="6" t="s">
        <v>2319</v>
      </c>
      <c r="AP78" s="6" t="s">
        <v>2319</v>
      </c>
      <c r="AQ78" s="6" t="s">
        <v>2319</v>
      </c>
      <c r="AR78" s="6" t="s">
        <v>2319</v>
      </c>
      <c r="AS78" s="6" t="s">
        <v>2319</v>
      </c>
      <c r="AT78" s="6" t="s">
        <v>2319</v>
      </c>
    </row>
    <row r="79" spans="1:46" ht="17.25" customHeight="1" x14ac:dyDescent="0.25">
      <c r="A79" t="s">
        <v>1352</v>
      </c>
      <c r="B79" t="s">
        <v>1730</v>
      </c>
      <c r="C79" t="s">
        <v>1320</v>
      </c>
      <c r="D79" s="28" t="str">
        <f t="shared" si="11"/>
        <v>Saddle River borough, Bergen County</v>
      </c>
      <c r="E79" t="s">
        <v>2214</v>
      </c>
      <c r="F79" t="s">
        <v>2203</v>
      </c>
      <c r="G79" s="32">
        <f>COUNTIFS('Raw Data from UFBs'!$A$3:$A$1389,'Summary By Town'!$A79,'Raw Data from UFBs'!$D$3:$D$1389,'Summary By Town'!$G$2)</f>
        <v>0</v>
      </c>
      <c r="H79" s="33">
        <f>SUMIFS('Raw Data from UFBs'!E$3:E$1389,'Raw Data from UFBs'!$A$3:$A$1389,'Summary By Town'!$A79,'Raw Data from UFBs'!$D$3:$D$1389,'Summary By Town'!$G$2)</f>
        <v>0</v>
      </c>
      <c r="I79" s="33">
        <f>SUMIFS('Raw Data from UFBs'!F$3:F$1389,'Raw Data from UFBs'!$A$3:$A$1389,'Summary By Town'!$A79,'Raw Data from UFBs'!$D$3:$D$1389,'Summary By Town'!$G$2)</f>
        <v>0</v>
      </c>
      <c r="J79" s="34">
        <f t="shared" si="12"/>
        <v>0</v>
      </c>
      <c r="K79" s="32">
        <f>COUNTIFS('Raw Data from UFBs'!$A$3:$A$1389,'Summary By Town'!$A79,'Raw Data from UFBs'!$D$3:$D$1389,'Summary By Town'!$K$2)</f>
        <v>0</v>
      </c>
      <c r="L79" s="33">
        <f>SUMIFS('Raw Data from UFBs'!E$3:E$1389,'Raw Data from UFBs'!$A$3:$A$1389,'Summary By Town'!$A79,'Raw Data from UFBs'!$D$3:$D$1389,'Summary By Town'!$K$2)</f>
        <v>0</v>
      </c>
      <c r="M79" s="33">
        <f>SUMIFS('Raw Data from UFBs'!F$3:F$1389,'Raw Data from UFBs'!$A$3:$A$1389,'Summary By Town'!$A79,'Raw Data from UFBs'!$D$3:$D$1389,'Summary By Town'!$K$2)</f>
        <v>0</v>
      </c>
      <c r="N79" s="34">
        <f t="shared" si="13"/>
        <v>0</v>
      </c>
      <c r="O79" s="32">
        <f>COUNTIFS('Raw Data from UFBs'!$A$3:$A$1389,'Summary By Town'!$A79,'Raw Data from UFBs'!$D$3:$D$1389,'Summary By Town'!$O$2)</f>
        <v>0</v>
      </c>
      <c r="P79" s="33">
        <f>SUMIFS('Raw Data from UFBs'!E$3:E$1389,'Raw Data from UFBs'!$A$3:$A$1389,'Summary By Town'!$A79,'Raw Data from UFBs'!$D$3:$D$1389,'Summary By Town'!$O$2)</f>
        <v>0</v>
      </c>
      <c r="Q79" s="33">
        <f>SUMIFS('Raw Data from UFBs'!F$3:F$1389,'Raw Data from UFBs'!$A$3:$A$1389,'Summary By Town'!$A79,'Raw Data from UFBs'!$D$3:$D$1389,'Summary By Town'!$O$2)</f>
        <v>0</v>
      </c>
      <c r="R79" s="34">
        <f t="shared" si="14"/>
        <v>0</v>
      </c>
      <c r="S79" s="32">
        <f t="shared" si="15"/>
        <v>0</v>
      </c>
      <c r="T79" s="33">
        <f t="shared" si="16"/>
        <v>0</v>
      </c>
      <c r="U79" s="33">
        <f t="shared" si="17"/>
        <v>0</v>
      </c>
      <c r="V79" s="34">
        <f t="shared" si="18"/>
        <v>0</v>
      </c>
      <c r="W79" s="73">
        <v>2642149956</v>
      </c>
      <c r="X79" s="74">
        <v>0.92037819748510918</v>
      </c>
      <c r="Y79" s="75">
        <v>0.37684168754773995</v>
      </c>
      <c r="Z79" s="5">
        <f t="shared" si="19"/>
        <v>0</v>
      </c>
      <c r="AA79" s="10">
        <f t="shared" si="20"/>
        <v>0</v>
      </c>
      <c r="AB79" s="73">
        <v>13963591.18</v>
      </c>
      <c r="AC79" s="7">
        <f t="shared" si="21"/>
        <v>0</v>
      </c>
      <c r="AE79" s="6" t="s">
        <v>1358</v>
      </c>
      <c r="AF79" s="6" t="s">
        <v>1331</v>
      </c>
      <c r="AG79" s="6" t="s">
        <v>85</v>
      </c>
      <c r="AH79" s="6" t="s">
        <v>1356</v>
      </c>
      <c r="AI79" s="6" t="s">
        <v>50</v>
      </c>
      <c r="AJ79" s="6" t="s">
        <v>112</v>
      </c>
      <c r="AK79" s="6" t="s">
        <v>96</v>
      </c>
      <c r="AL79" s="6" t="s">
        <v>1355</v>
      </c>
      <c r="AM79" s="6" t="s">
        <v>2319</v>
      </c>
      <c r="AN79" s="6" t="s">
        <v>2319</v>
      </c>
      <c r="AO79" s="6" t="s">
        <v>2319</v>
      </c>
      <c r="AP79" s="6" t="s">
        <v>2319</v>
      </c>
      <c r="AQ79" s="6" t="s">
        <v>2319</v>
      </c>
      <c r="AR79" s="6" t="s">
        <v>2319</v>
      </c>
      <c r="AS79" s="6" t="s">
        <v>2319</v>
      </c>
      <c r="AT79" s="6" t="s">
        <v>2319</v>
      </c>
    </row>
    <row r="80" spans="1:46" ht="17.25" customHeight="1" x14ac:dyDescent="0.25">
      <c r="A80" t="s">
        <v>1074</v>
      </c>
      <c r="B80" t="s">
        <v>1731</v>
      </c>
      <c r="C80" t="s">
        <v>1320</v>
      </c>
      <c r="D80" s="28" t="str">
        <f t="shared" si="11"/>
        <v>Tenafly borough, Bergen County</v>
      </c>
      <c r="E80" t="s">
        <v>2214</v>
      </c>
      <c r="F80" t="s">
        <v>2201</v>
      </c>
      <c r="G80" s="32">
        <f>COUNTIFS('Raw Data from UFBs'!$A$3:$A$1389,'Summary By Town'!$A80,'Raw Data from UFBs'!$D$3:$D$1389,'Summary By Town'!$G$2)</f>
        <v>0</v>
      </c>
      <c r="H80" s="33">
        <f>SUMIFS('Raw Data from UFBs'!E$3:E$1389,'Raw Data from UFBs'!$A$3:$A$1389,'Summary By Town'!$A80,'Raw Data from UFBs'!$D$3:$D$1389,'Summary By Town'!$G$2)</f>
        <v>0</v>
      </c>
      <c r="I80" s="33">
        <f>SUMIFS('Raw Data from UFBs'!F$3:F$1389,'Raw Data from UFBs'!$A$3:$A$1389,'Summary By Town'!$A80,'Raw Data from UFBs'!$D$3:$D$1389,'Summary By Town'!$G$2)</f>
        <v>0</v>
      </c>
      <c r="J80" s="34">
        <f t="shared" si="12"/>
        <v>0</v>
      </c>
      <c r="K80" s="32">
        <f>COUNTIFS('Raw Data from UFBs'!$A$3:$A$1389,'Summary By Town'!$A80,'Raw Data from UFBs'!$D$3:$D$1389,'Summary By Town'!$K$2)</f>
        <v>0</v>
      </c>
      <c r="L80" s="33">
        <f>SUMIFS('Raw Data from UFBs'!E$3:E$1389,'Raw Data from UFBs'!$A$3:$A$1389,'Summary By Town'!$A80,'Raw Data from UFBs'!$D$3:$D$1389,'Summary By Town'!$K$2)</f>
        <v>0</v>
      </c>
      <c r="M80" s="33">
        <f>SUMIFS('Raw Data from UFBs'!F$3:F$1389,'Raw Data from UFBs'!$A$3:$A$1389,'Summary By Town'!$A80,'Raw Data from UFBs'!$D$3:$D$1389,'Summary By Town'!$K$2)</f>
        <v>0</v>
      </c>
      <c r="N80" s="34">
        <f t="shared" si="13"/>
        <v>0</v>
      </c>
      <c r="O80" s="32">
        <f>COUNTIFS('Raw Data from UFBs'!$A$3:$A$1389,'Summary By Town'!$A80,'Raw Data from UFBs'!$D$3:$D$1389,'Summary By Town'!$O$2)</f>
        <v>2</v>
      </c>
      <c r="P80" s="33">
        <f>SUMIFS('Raw Data from UFBs'!E$3:E$1389,'Raw Data from UFBs'!$A$3:$A$1389,'Summary By Town'!$A80,'Raw Data from UFBs'!$D$3:$D$1389,'Summary By Town'!$O$2)</f>
        <v>21844.46</v>
      </c>
      <c r="Q80" s="33">
        <f>SUMIFS('Raw Data from UFBs'!F$3:F$1389,'Raw Data from UFBs'!$A$3:$A$1389,'Summary By Town'!$A80,'Raw Data from UFBs'!$D$3:$D$1389,'Summary By Town'!$O$2)</f>
        <v>4649200</v>
      </c>
      <c r="R80" s="34">
        <f t="shared" si="14"/>
        <v>119549.38196066428</v>
      </c>
      <c r="S80" s="32">
        <f t="shared" si="15"/>
        <v>2</v>
      </c>
      <c r="T80" s="33">
        <f t="shared" si="16"/>
        <v>21844.46</v>
      </c>
      <c r="U80" s="33">
        <f t="shared" si="17"/>
        <v>4649200</v>
      </c>
      <c r="V80" s="34">
        <f t="shared" si="18"/>
        <v>119549.38196066428</v>
      </c>
      <c r="W80" s="73">
        <v>4504699100</v>
      </c>
      <c r="X80" s="74">
        <v>2.5713968416214463</v>
      </c>
      <c r="Y80" s="75">
        <v>0.23698540806305299</v>
      </c>
      <c r="Z80" s="5">
        <f t="shared" si="19"/>
        <v>23154.640800616769</v>
      </c>
      <c r="AA80" s="10">
        <f t="shared" si="20"/>
        <v>1.0320778140320182E-3</v>
      </c>
      <c r="AB80" s="73">
        <v>28734973</v>
      </c>
      <c r="AC80" s="7">
        <f t="shared" si="21"/>
        <v>8.0579998459079014E-4</v>
      </c>
      <c r="AE80" s="6" t="s">
        <v>1324</v>
      </c>
      <c r="AF80" s="6" t="s">
        <v>75</v>
      </c>
      <c r="AG80" s="6" t="s">
        <v>53</v>
      </c>
      <c r="AH80" s="6" t="s">
        <v>61</v>
      </c>
      <c r="AI80" s="6" t="s">
        <v>51</v>
      </c>
      <c r="AJ80" s="6" t="s">
        <v>2319</v>
      </c>
      <c r="AK80" s="6" t="s">
        <v>2319</v>
      </c>
      <c r="AL80" s="6" t="s">
        <v>2319</v>
      </c>
      <c r="AM80" s="6" t="s">
        <v>2319</v>
      </c>
      <c r="AN80" s="6" t="s">
        <v>2319</v>
      </c>
      <c r="AO80" s="6" t="s">
        <v>2319</v>
      </c>
      <c r="AP80" s="6" t="s">
        <v>2319</v>
      </c>
      <c r="AQ80" s="6" t="s">
        <v>2319</v>
      </c>
      <c r="AR80" s="6" t="s">
        <v>2319</v>
      </c>
      <c r="AS80" s="6" t="s">
        <v>2319</v>
      </c>
      <c r="AT80" s="6" t="s">
        <v>2319</v>
      </c>
    </row>
    <row r="81" spans="1:46" ht="17.25" customHeight="1" x14ac:dyDescent="0.25">
      <c r="A81" t="s">
        <v>1354</v>
      </c>
      <c r="B81" s="25" t="s">
        <v>1732</v>
      </c>
      <c r="C81" t="s">
        <v>1320</v>
      </c>
      <c r="D81" s="28" t="str">
        <f t="shared" si="11"/>
        <v>Teterboro borough, Bergen County</v>
      </c>
      <c r="E81" t="s">
        <v>2214</v>
      </c>
      <c r="F81" t="s">
        <v>2205</v>
      </c>
      <c r="G81" s="32">
        <f>COUNTIFS('Raw Data from UFBs'!$A$3:$A$1389,'Summary By Town'!$A81,'Raw Data from UFBs'!$D$3:$D$1389,'Summary By Town'!$G$2)</f>
        <v>0</v>
      </c>
      <c r="H81" s="33">
        <f>SUMIFS('Raw Data from UFBs'!E$3:E$1389,'Raw Data from UFBs'!$A$3:$A$1389,'Summary By Town'!$A81,'Raw Data from UFBs'!$D$3:$D$1389,'Summary By Town'!$G$2)</f>
        <v>0</v>
      </c>
      <c r="I81" s="33">
        <f>SUMIFS('Raw Data from UFBs'!F$3:F$1389,'Raw Data from UFBs'!$A$3:$A$1389,'Summary By Town'!$A81,'Raw Data from UFBs'!$D$3:$D$1389,'Summary By Town'!$G$2)</f>
        <v>0</v>
      </c>
      <c r="J81" s="34">
        <f t="shared" si="12"/>
        <v>0</v>
      </c>
      <c r="K81" s="32">
        <f>COUNTIFS('Raw Data from UFBs'!$A$3:$A$1389,'Summary By Town'!$A81,'Raw Data from UFBs'!$D$3:$D$1389,'Summary By Town'!$K$2)</f>
        <v>4</v>
      </c>
      <c r="L81" s="33">
        <f>SUMIFS('Raw Data from UFBs'!E$3:E$1389,'Raw Data from UFBs'!$A$3:$A$1389,'Summary By Town'!$A81,'Raw Data from UFBs'!$D$3:$D$1389,'Summary By Town'!$K$2)</f>
        <v>618031.22</v>
      </c>
      <c r="M81" s="33">
        <f>SUMIFS('Raw Data from UFBs'!F$3:F$1389,'Raw Data from UFBs'!$A$3:$A$1389,'Summary By Town'!$A81,'Raw Data from UFBs'!$D$3:$D$1389,'Summary By Town'!$K$2)</f>
        <v>62489050</v>
      </c>
      <c r="N81" s="34">
        <f t="shared" si="13"/>
        <v>689642.07447635522</v>
      </c>
      <c r="O81" s="32">
        <f>COUNTIFS('Raw Data from UFBs'!$A$3:$A$1389,'Summary By Town'!$A81,'Raw Data from UFBs'!$D$3:$D$1389,'Summary By Town'!$O$2)</f>
        <v>0</v>
      </c>
      <c r="P81" s="33">
        <f>SUMIFS('Raw Data from UFBs'!E$3:E$1389,'Raw Data from UFBs'!$A$3:$A$1389,'Summary By Town'!$A81,'Raw Data from UFBs'!$D$3:$D$1389,'Summary By Town'!$O$2)</f>
        <v>0</v>
      </c>
      <c r="Q81" s="33">
        <f>SUMIFS('Raw Data from UFBs'!F$3:F$1389,'Raw Data from UFBs'!$A$3:$A$1389,'Summary By Town'!$A81,'Raw Data from UFBs'!$D$3:$D$1389,'Summary By Town'!$O$2)</f>
        <v>0</v>
      </c>
      <c r="R81" s="34">
        <f t="shared" si="14"/>
        <v>0</v>
      </c>
      <c r="S81" s="32">
        <f t="shared" si="15"/>
        <v>4</v>
      </c>
      <c r="T81" s="33">
        <f t="shared" si="16"/>
        <v>618031.22</v>
      </c>
      <c r="U81" s="33">
        <f t="shared" si="17"/>
        <v>62489050</v>
      </c>
      <c r="V81" s="34">
        <f t="shared" si="18"/>
        <v>689642.07447635522</v>
      </c>
      <c r="W81" s="73">
        <v>986798900</v>
      </c>
      <c r="X81" s="74">
        <v>1.1036206735041663</v>
      </c>
      <c r="Y81" s="75">
        <v>0.73194349289959471</v>
      </c>
      <c r="Z81" s="5">
        <f t="shared" si="19"/>
        <v>52415.098954948036</v>
      </c>
      <c r="AA81" s="10">
        <f t="shared" si="20"/>
        <v>6.3325009786695141E-2</v>
      </c>
      <c r="AB81" s="73">
        <v>5909207.3900000006</v>
      </c>
      <c r="AC81" s="7">
        <f t="shared" si="21"/>
        <v>8.8700726672157008E-3</v>
      </c>
      <c r="AE81" s="6" t="s">
        <v>1073</v>
      </c>
      <c r="AF81" s="6" t="s">
        <v>1332</v>
      </c>
      <c r="AG81" s="6" t="s">
        <v>1353</v>
      </c>
      <c r="AH81" s="6" t="s">
        <v>1330</v>
      </c>
      <c r="AI81" s="6" t="s">
        <v>82</v>
      </c>
      <c r="AJ81" s="6" t="s">
        <v>2319</v>
      </c>
      <c r="AK81" s="6" t="s">
        <v>2319</v>
      </c>
      <c r="AL81" s="6" t="s">
        <v>2319</v>
      </c>
      <c r="AM81" s="6" t="s">
        <v>2319</v>
      </c>
      <c r="AN81" s="6" t="s">
        <v>2319</v>
      </c>
      <c r="AO81" s="6" t="s">
        <v>2319</v>
      </c>
      <c r="AP81" s="6" t="s">
        <v>2319</v>
      </c>
      <c r="AQ81" s="6" t="s">
        <v>2319</v>
      </c>
      <c r="AR81" s="6" t="s">
        <v>2319</v>
      </c>
      <c r="AS81" s="6" t="s">
        <v>2319</v>
      </c>
      <c r="AT81" s="6" t="s">
        <v>2319</v>
      </c>
    </row>
    <row r="82" spans="1:46" ht="17.25" customHeight="1" x14ac:dyDescent="0.25">
      <c r="A82" t="s">
        <v>1355</v>
      </c>
      <c r="B82" t="s">
        <v>1733</v>
      </c>
      <c r="C82" t="s">
        <v>1320</v>
      </c>
      <c r="D82" s="28" t="str">
        <f t="shared" si="11"/>
        <v>Upper Saddle River borough, Bergen County</v>
      </c>
      <c r="E82" t="s">
        <v>2214</v>
      </c>
      <c r="F82" t="s">
        <v>2201</v>
      </c>
      <c r="G82" s="32">
        <f>COUNTIFS('Raw Data from UFBs'!$A$3:$A$1389,'Summary By Town'!$A82,'Raw Data from UFBs'!$D$3:$D$1389,'Summary By Town'!$G$2)</f>
        <v>0</v>
      </c>
      <c r="H82" s="33">
        <f>SUMIFS('Raw Data from UFBs'!E$3:E$1389,'Raw Data from UFBs'!$A$3:$A$1389,'Summary By Town'!$A82,'Raw Data from UFBs'!$D$3:$D$1389,'Summary By Town'!$G$2)</f>
        <v>0</v>
      </c>
      <c r="I82" s="33">
        <f>SUMIFS('Raw Data from UFBs'!F$3:F$1389,'Raw Data from UFBs'!$A$3:$A$1389,'Summary By Town'!$A82,'Raw Data from UFBs'!$D$3:$D$1389,'Summary By Town'!$G$2)</f>
        <v>0</v>
      </c>
      <c r="J82" s="34">
        <f t="shared" si="12"/>
        <v>0</v>
      </c>
      <c r="K82" s="32">
        <f>COUNTIFS('Raw Data from UFBs'!$A$3:$A$1389,'Summary By Town'!$A82,'Raw Data from UFBs'!$D$3:$D$1389,'Summary By Town'!$K$2)</f>
        <v>0</v>
      </c>
      <c r="L82" s="33">
        <f>SUMIFS('Raw Data from UFBs'!E$3:E$1389,'Raw Data from UFBs'!$A$3:$A$1389,'Summary By Town'!$A82,'Raw Data from UFBs'!$D$3:$D$1389,'Summary By Town'!$K$2)</f>
        <v>0</v>
      </c>
      <c r="M82" s="33">
        <f>SUMIFS('Raw Data from UFBs'!F$3:F$1389,'Raw Data from UFBs'!$A$3:$A$1389,'Summary By Town'!$A82,'Raw Data from UFBs'!$D$3:$D$1389,'Summary By Town'!$K$2)</f>
        <v>0</v>
      </c>
      <c r="N82" s="34">
        <f t="shared" si="13"/>
        <v>0</v>
      </c>
      <c r="O82" s="32">
        <f>COUNTIFS('Raw Data from UFBs'!$A$3:$A$1389,'Summary By Town'!$A82,'Raw Data from UFBs'!$D$3:$D$1389,'Summary By Town'!$O$2)</f>
        <v>0</v>
      </c>
      <c r="P82" s="33">
        <f>SUMIFS('Raw Data from UFBs'!E$3:E$1389,'Raw Data from UFBs'!$A$3:$A$1389,'Summary By Town'!$A82,'Raw Data from UFBs'!$D$3:$D$1389,'Summary By Town'!$O$2)</f>
        <v>0</v>
      </c>
      <c r="Q82" s="33">
        <f>SUMIFS('Raw Data from UFBs'!F$3:F$1389,'Raw Data from UFBs'!$A$3:$A$1389,'Summary By Town'!$A82,'Raw Data from UFBs'!$D$3:$D$1389,'Summary By Town'!$O$2)</f>
        <v>0</v>
      </c>
      <c r="R82" s="34">
        <f t="shared" si="14"/>
        <v>0</v>
      </c>
      <c r="S82" s="32">
        <f t="shared" si="15"/>
        <v>0</v>
      </c>
      <c r="T82" s="33">
        <f t="shared" si="16"/>
        <v>0</v>
      </c>
      <c r="U82" s="33">
        <f t="shared" si="17"/>
        <v>0</v>
      </c>
      <c r="V82" s="34">
        <f t="shared" si="18"/>
        <v>0</v>
      </c>
      <c r="W82" s="73">
        <v>2312189000</v>
      </c>
      <c r="X82" s="74">
        <v>2.3772174545919449</v>
      </c>
      <c r="Y82" s="75">
        <v>0.17636846203505507</v>
      </c>
      <c r="Z82" s="5">
        <f t="shared" si="19"/>
        <v>0</v>
      </c>
      <c r="AA82" s="10">
        <f t="shared" si="20"/>
        <v>0</v>
      </c>
      <c r="AB82" s="73">
        <v>12057641</v>
      </c>
      <c r="AC82" s="7">
        <f t="shared" si="21"/>
        <v>0</v>
      </c>
      <c r="AE82" s="6" t="s">
        <v>112</v>
      </c>
      <c r="AF82" s="6" t="s">
        <v>1352</v>
      </c>
      <c r="AG82" s="6" t="s">
        <v>1336</v>
      </c>
      <c r="AH82" s="6" t="s">
        <v>96</v>
      </c>
      <c r="AI82" s="6" t="s">
        <v>1334</v>
      </c>
      <c r="AJ82" s="6" t="s">
        <v>2319</v>
      </c>
      <c r="AK82" s="6" t="s">
        <v>2319</v>
      </c>
      <c r="AL82" s="6" t="s">
        <v>2319</v>
      </c>
      <c r="AM82" s="6" t="s">
        <v>2319</v>
      </c>
      <c r="AN82" s="6" t="s">
        <v>2319</v>
      </c>
      <c r="AO82" s="6" t="s">
        <v>2319</v>
      </c>
      <c r="AP82" s="6" t="s">
        <v>2319</v>
      </c>
      <c r="AQ82" s="6" t="s">
        <v>2319</v>
      </c>
      <c r="AR82" s="6" t="s">
        <v>2319</v>
      </c>
      <c r="AS82" s="6" t="s">
        <v>2319</v>
      </c>
      <c r="AT82" s="6" t="s">
        <v>2319</v>
      </c>
    </row>
    <row r="83" spans="1:46" ht="17.25" customHeight="1" x14ac:dyDescent="0.25">
      <c r="A83" t="s">
        <v>1356</v>
      </c>
      <c r="B83" t="s">
        <v>1734</v>
      </c>
      <c r="C83" t="s">
        <v>1320</v>
      </c>
      <c r="D83" s="28" t="str">
        <f t="shared" si="11"/>
        <v>Waldwick borough, Bergen County</v>
      </c>
      <c r="E83" t="s">
        <v>2214</v>
      </c>
      <c r="F83" t="s">
        <v>2201</v>
      </c>
      <c r="G83" s="32">
        <f>COUNTIFS('Raw Data from UFBs'!$A$3:$A$1389,'Summary By Town'!$A83,'Raw Data from UFBs'!$D$3:$D$1389,'Summary By Town'!$G$2)</f>
        <v>0</v>
      </c>
      <c r="H83" s="33">
        <f>SUMIFS('Raw Data from UFBs'!E$3:E$1389,'Raw Data from UFBs'!$A$3:$A$1389,'Summary By Town'!$A83,'Raw Data from UFBs'!$D$3:$D$1389,'Summary By Town'!$G$2)</f>
        <v>0</v>
      </c>
      <c r="I83" s="33">
        <f>SUMIFS('Raw Data from UFBs'!F$3:F$1389,'Raw Data from UFBs'!$A$3:$A$1389,'Summary By Town'!$A83,'Raw Data from UFBs'!$D$3:$D$1389,'Summary By Town'!$G$2)</f>
        <v>0</v>
      </c>
      <c r="J83" s="34">
        <f t="shared" si="12"/>
        <v>0</v>
      </c>
      <c r="K83" s="32">
        <f>COUNTIFS('Raw Data from UFBs'!$A$3:$A$1389,'Summary By Town'!$A83,'Raw Data from UFBs'!$D$3:$D$1389,'Summary By Town'!$K$2)</f>
        <v>0</v>
      </c>
      <c r="L83" s="33">
        <f>SUMIFS('Raw Data from UFBs'!E$3:E$1389,'Raw Data from UFBs'!$A$3:$A$1389,'Summary By Town'!$A83,'Raw Data from UFBs'!$D$3:$D$1389,'Summary By Town'!$K$2)</f>
        <v>0</v>
      </c>
      <c r="M83" s="33">
        <f>SUMIFS('Raw Data from UFBs'!F$3:F$1389,'Raw Data from UFBs'!$A$3:$A$1389,'Summary By Town'!$A83,'Raw Data from UFBs'!$D$3:$D$1389,'Summary By Town'!$K$2)</f>
        <v>0</v>
      </c>
      <c r="N83" s="34">
        <f t="shared" si="13"/>
        <v>0</v>
      </c>
      <c r="O83" s="32">
        <f>COUNTIFS('Raw Data from UFBs'!$A$3:$A$1389,'Summary By Town'!$A83,'Raw Data from UFBs'!$D$3:$D$1389,'Summary By Town'!$O$2)</f>
        <v>0</v>
      </c>
      <c r="P83" s="33">
        <f>SUMIFS('Raw Data from UFBs'!E$3:E$1389,'Raw Data from UFBs'!$A$3:$A$1389,'Summary By Town'!$A83,'Raw Data from UFBs'!$D$3:$D$1389,'Summary By Town'!$O$2)</f>
        <v>0</v>
      </c>
      <c r="Q83" s="33">
        <f>SUMIFS('Raw Data from UFBs'!F$3:F$1389,'Raw Data from UFBs'!$A$3:$A$1389,'Summary By Town'!$A83,'Raw Data from UFBs'!$D$3:$D$1389,'Summary By Town'!$O$2)</f>
        <v>0</v>
      </c>
      <c r="R83" s="34">
        <f t="shared" si="14"/>
        <v>0</v>
      </c>
      <c r="S83" s="32">
        <f t="shared" si="15"/>
        <v>0</v>
      </c>
      <c r="T83" s="33">
        <f t="shared" si="16"/>
        <v>0</v>
      </c>
      <c r="U83" s="33">
        <f t="shared" si="17"/>
        <v>0</v>
      </c>
      <c r="V83" s="34">
        <f t="shared" si="18"/>
        <v>0</v>
      </c>
      <c r="W83" s="73">
        <v>1705930500</v>
      </c>
      <c r="X83" s="74">
        <v>2.7652118536986268</v>
      </c>
      <c r="Y83" s="75">
        <v>0.20123855325939333</v>
      </c>
      <c r="Z83" s="5">
        <f t="shared" si="19"/>
        <v>0</v>
      </c>
      <c r="AA83" s="10">
        <f t="shared" si="20"/>
        <v>0</v>
      </c>
      <c r="AB83" s="73">
        <v>13469671</v>
      </c>
      <c r="AC83" s="7">
        <f t="shared" si="21"/>
        <v>0</v>
      </c>
      <c r="AE83" s="6" t="s">
        <v>1348</v>
      </c>
      <c r="AF83" s="6" t="s">
        <v>91</v>
      </c>
      <c r="AG83" s="6" t="s">
        <v>1331</v>
      </c>
      <c r="AH83" s="6" t="s">
        <v>1359</v>
      </c>
      <c r="AI83" s="6" t="s">
        <v>50</v>
      </c>
      <c r="AJ83" s="6" t="s">
        <v>1352</v>
      </c>
      <c r="AK83" s="6" t="s">
        <v>2319</v>
      </c>
      <c r="AL83" s="6" t="s">
        <v>2319</v>
      </c>
      <c r="AM83" s="6" t="s">
        <v>2319</v>
      </c>
      <c r="AN83" s="6" t="s">
        <v>2319</v>
      </c>
      <c r="AO83" s="6" t="s">
        <v>2319</v>
      </c>
      <c r="AP83" s="6" t="s">
        <v>2319</v>
      </c>
      <c r="AQ83" s="6" t="s">
        <v>2319</v>
      </c>
      <c r="AR83" s="6" t="s">
        <v>2319</v>
      </c>
      <c r="AS83" s="6" t="s">
        <v>2319</v>
      </c>
      <c r="AT83" s="6" t="s">
        <v>2319</v>
      </c>
    </row>
    <row r="84" spans="1:46" ht="17.25" customHeight="1" x14ac:dyDescent="0.25">
      <c r="A84" t="s">
        <v>1357</v>
      </c>
      <c r="B84" t="s">
        <v>1735</v>
      </c>
      <c r="C84" t="s">
        <v>1320</v>
      </c>
      <c r="D84" s="28" t="str">
        <f t="shared" si="11"/>
        <v>Wallington borough, Bergen County</v>
      </c>
      <c r="E84" t="s">
        <v>2214</v>
      </c>
      <c r="F84" t="s">
        <v>2205</v>
      </c>
      <c r="G84" s="32">
        <f>COUNTIFS('Raw Data from UFBs'!$A$3:$A$1389,'Summary By Town'!$A84,'Raw Data from UFBs'!$D$3:$D$1389,'Summary By Town'!$G$2)</f>
        <v>0</v>
      </c>
      <c r="H84" s="33">
        <f>SUMIFS('Raw Data from UFBs'!E$3:E$1389,'Raw Data from UFBs'!$A$3:$A$1389,'Summary By Town'!$A84,'Raw Data from UFBs'!$D$3:$D$1389,'Summary By Town'!$G$2)</f>
        <v>0</v>
      </c>
      <c r="I84" s="33">
        <f>SUMIFS('Raw Data from UFBs'!F$3:F$1389,'Raw Data from UFBs'!$A$3:$A$1389,'Summary By Town'!$A84,'Raw Data from UFBs'!$D$3:$D$1389,'Summary By Town'!$G$2)</f>
        <v>0</v>
      </c>
      <c r="J84" s="34">
        <f t="shared" si="12"/>
        <v>0</v>
      </c>
      <c r="K84" s="32">
        <f>COUNTIFS('Raw Data from UFBs'!$A$3:$A$1389,'Summary By Town'!$A84,'Raw Data from UFBs'!$D$3:$D$1389,'Summary By Town'!$K$2)</f>
        <v>0</v>
      </c>
      <c r="L84" s="33">
        <f>SUMIFS('Raw Data from UFBs'!E$3:E$1389,'Raw Data from UFBs'!$A$3:$A$1389,'Summary By Town'!$A84,'Raw Data from UFBs'!$D$3:$D$1389,'Summary By Town'!$K$2)</f>
        <v>0</v>
      </c>
      <c r="M84" s="33">
        <f>SUMIFS('Raw Data from UFBs'!F$3:F$1389,'Raw Data from UFBs'!$A$3:$A$1389,'Summary By Town'!$A84,'Raw Data from UFBs'!$D$3:$D$1389,'Summary By Town'!$K$2)</f>
        <v>0</v>
      </c>
      <c r="N84" s="34">
        <f t="shared" si="13"/>
        <v>0</v>
      </c>
      <c r="O84" s="32">
        <f>COUNTIFS('Raw Data from UFBs'!$A$3:$A$1389,'Summary By Town'!$A84,'Raw Data from UFBs'!$D$3:$D$1389,'Summary By Town'!$O$2)</f>
        <v>0</v>
      </c>
      <c r="P84" s="33">
        <f>SUMIFS('Raw Data from UFBs'!E$3:E$1389,'Raw Data from UFBs'!$A$3:$A$1389,'Summary By Town'!$A84,'Raw Data from UFBs'!$D$3:$D$1389,'Summary By Town'!$O$2)</f>
        <v>0</v>
      </c>
      <c r="Q84" s="33">
        <f>SUMIFS('Raw Data from UFBs'!F$3:F$1389,'Raw Data from UFBs'!$A$3:$A$1389,'Summary By Town'!$A84,'Raw Data from UFBs'!$D$3:$D$1389,'Summary By Town'!$O$2)</f>
        <v>0</v>
      </c>
      <c r="R84" s="34">
        <f t="shared" si="14"/>
        <v>0</v>
      </c>
      <c r="S84" s="32">
        <f t="shared" si="15"/>
        <v>0</v>
      </c>
      <c r="T84" s="33">
        <f t="shared" si="16"/>
        <v>0</v>
      </c>
      <c r="U84" s="33">
        <f t="shared" si="17"/>
        <v>0</v>
      </c>
      <c r="V84" s="34">
        <f t="shared" si="18"/>
        <v>0</v>
      </c>
      <c r="W84" s="73">
        <v>1033375554</v>
      </c>
      <c r="X84" s="74">
        <v>2.9864626118439306</v>
      </c>
      <c r="Y84" s="75">
        <v>0.33031173002291514</v>
      </c>
      <c r="Z84" s="5">
        <f t="shared" si="19"/>
        <v>0</v>
      </c>
      <c r="AA84" s="10">
        <f t="shared" si="20"/>
        <v>0</v>
      </c>
      <c r="AB84" s="73">
        <v>12949986</v>
      </c>
      <c r="AC84" s="7">
        <f t="shared" si="21"/>
        <v>0</v>
      </c>
      <c r="AE84" s="6" t="s">
        <v>1322</v>
      </c>
      <c r="AF84" s="6" t="s">
        <v>66</v>
      </c>
      <c r="AG84" s="6" t="s">
        <v>113</v>
      </c>
      <c r="AH84" s="6" t="s">
        <v>1353</v>
      </c>
      <c r="AI84" s="6" t="s">
        <v>923</v>
      </c>
      <c r="AJ84" s="6" t="s">
        <v>80</v>
      </c>
      <c r="AK84" s="6" t="s">
        <v>2319</v>
      </c>
      <c r="AL84" s="6" t="s">
        <v>2319</v>
      </c>
      <c r="AM84" s="6" t="s">
        <v>2319</v>
      </c>
      <c r="AN84" s="6" t="s">
        <v>2319</v>
      </c>
      <c r="AO84" s="6" t="s">
        <v>2319</v>
      </c>
      <c r="AP84" s="6" t="s">
        <v>2319</v>
      </c>
      <c r="AQ84" s="6" t="s">
        <v>2319</v>
      </c>
      <c r="AR84" s="6" t="s">
        <v>2319</v>
      </c>
      <c r="AS84" s="6" t="s">
        <v>2319</v>
      </c>
      <c r="AT84" s="6" t="s">
        <v>2319</v>
      </c>
    </row>
    <row r="85" spans="1:46" ht="17.25" customHeight="1" x14ac:dyDescent="0.25">
      <c r="A85" t="s">
        <v>110</v>
      </c>
      <c r="B85" t="s">
        <v>1736</v>
      </c>
      <c r="C85" t="s">
        <v>1320</v>
      </c>
      <c r="D85" s="28" t="str">
        <f t="shared" si="11"/>
        <v>Westwood borough, Bergen County</v>
      </c>
      <c r="E85" t="s">
        <v>2214</v>
      </c>
      <c r="F85" t="s">
        <v>2201</v>
      </c>
      <c r="G85" s="32">
        <f>COUNTIFS('Raw Data from UFBs'!$A$3:$A$1389,'Summary By Town'!$A85,'Raw Data from UFBs'!$D$3:$D$1389,'Summary By Town'!$G$2)</f>
        <v>1</v>
      </c>
      <c r="H85" s="33">
        <f>SUMIFS('Raw Data from UFBs'!E$3:E$1389,'Raw Data from UFBs'!$A$3:$A$1389,'Summary By Town'!$A85,'Raw Data from UFBs'!$D$3:$D$1389,'Summary By Town'!$G$2)</f>
        <v>106295</v>
      </c>
      <c r="I85" s="33">
        <f>SUMIFS('Raw Data from UFBs'!F$3:F$1389,'Raw Data from UFBs'!$A$3:$A$1389,'Summary By Town'!$A85,'Raw Data from UFBs'!$D$3:$D$1389,'Summary By Town'!$G$2)</f>
        <v>16102000</v>
      </c>
      <c r="J85" s="34">
        <f t="shared" si="12"/>
        <v>405762.16270543321</v>
      </c>
      <c r="K85" s="32">
        <f>COUNTIFS('Raw Data from UFBs'!$A$3:$A$1389,'Summary By Town'!$A85,'Raw Data from UFBs'!$D$3:$D$1389,'Summary By Town'!$K$2)</f>
        <v>0</v>
      </c>
      <c r="L85" s="33">
        <f>SUMIFS('Raw Data from UFBs'!E$3:E$1389,'Raw Data from UFBs'!$A$3:$A$1389,'Summary By Town'!$A85,'Raw Data from UFBs'!$D$3:$D$1389,'Summary By Town'!$K$2)</f>
        <v>0</v>
      </c>
      <c r="M85" s="33">
        <f>SUMIFS('Raw Data from UFBs'!F$3:F$1389,'Raw Data from UFBs'!$A$3:$A$1389,'Summary By Town'!$A85,'Raw Data from UFBs'!$D$3:$D$1389,'Summary By Town'!$K$2)</f>
        <v>0</v>
      </c>
      <c r="N85" s="34">
        <f t="shared" si="13"/>
        <v>0</v>
      </c>
      <c r="O85" s="32">
        <f>COUNTIFS('Raw Data from UFBs'!$A$3:$A$1389,'Summary By Town'!$A85,'Raw Data from UFBs'!$D$3:$D$1389,'Summary By Town'!$O$2)</f>
        <v>0</v>
      </c>
      <c r="P85" s="33">
        <f>SUMIFS('Raw Data from UFBs'!E$3:E$1389,'Raw Data from UFBs'!$A$3:$A$1389,'Summary By Town'!$A85,'Raw Data from UFBs'!$D$3:$D$1389,'Summary By Town'!$O$2)</f>
        <v>0</v>
      </c>
      <c r="Q85" s="33">
        <f>SUMIFS('Raw Data from UFBs'!F$3:F$1389,'Raw Data from UFBs'!$A$3:$A$1389,'Summary By Town'!$A85,'Raw Data from UFBs'!$D$3:$D$1389,'Summary By Town'!$O$2)</f>
        <v>0</v>
      </c>
      <c r="R85" s="34">
        <f t="shared" si="14"/>
        <v>0</v>
      </c>
      <c r="S85" s="32">
        <f t="shared" si="15"/>
        <v>1</v>
      </c>
      <c r="T85" s="33">
        <f t="shared" si="16"/>
        <v>106295</v>
      </c>
      <c r="U85" s="33">
        <f t="shared" si="17"/>
        <v>16102000</v>
      </c>
      <c r="V85" s="34">
        <f t="shared" si="18"/>
        <v>405762.16270543321</v>
      </c>
      <c r="W85" s="73">
        <v>2124073400</v>
      </c>
      <c r="X85" s="74">
        <v>2.5199488430346118</v>
      </c>
      <c r="Y85" s="75">
        <v>0.312770392572705</v>
      </c>
      <c r="Z85" s="5">
        <f t="shared" si="19"/>
        <v>93664.46204201247</v>
      </c>
      <c r="AA85" s="10">
        <f t="shared" si="20"/>
        <v>7.5807173141945097E-3</v>
      </c>
      <c r="AB85" s="73">
        <v>19120941</v>
      </c>
      <c r="AC85" s="7">
        <f t="shared" si="21"/>
        <v>4.8985278518464377E-3</v>
      </c>
      <c r="AE85" s="6" t="s">
        <v>72</v>
      </c>
      <c r="AF85" s="6" t="s">
        <v>1358</v>
      </c>
      <c r="AG85" s="6" t="s">
        <v>85</v>
      </c>
      <c r="AH85" s="6" t="s">
        <v>100</v>
      </c>
      <c r="AI85" s="6" t="s">
        <v>2319</v>
      </c>
      <c r="AJ85" s="6" t="s">
        <v>2319</v>
      </c>
      <c r="AK85" s="6" t="s">
        <v>2319</v>
      </c>
      <c r="AL85" s="6" t="s">
        <v>2319</v>
      </c>
      <c r="AM85" s="6" t="s">
        <v>2319</v>
      </c>
      <c r="AN85" s="6" t="s">
        <v>2319</v>
      </c>
      <c r="AO85" s="6" t="s">
        <v>2319</v>
      </c>
      <c r="AP85" s="6" t="s">
        <v>2319</v>
      </c>
      <c r="AQ85" s="6" t="s">
        <v>2319</v>
      </c>
      <c r="AR85" s="6" t="s">
        <v>2319</v>
      </c>
      <c r="AS85" s="6" t="s">
        <v>2319</v>
      </c>
      <c r="AT85" s="6" t="s">
        <v>2319</v>
      </c>
    </row>
    <row r="86" spans="1:46" ht="17.25" customHeight="1" x14ac:dyDescent="0.25">
      <c r="A86" t="s">
        <v>112</v>
      </c>
      <c r="B86" t="s">
        <v>1737</v>
      </c>
      <c r="C86" t="s">
        <v>1320</v>
      </c>
      <c r="D86" s="28" t="str">
        <f t="shared" si="11"/>
        <v>Woodcliff Lake borough, Bergen County</v>
      </c>
      <c r="E86" t="s">
        <v>2214</v>
      </c>
      <c r="F86" t="s">
        <v>2201</v>
      </c>
      <c r="G86" s="32">
        <f>COUNTIFS('Raw Data from UFBs'!$A$3:$A$1389,'Summary By Town'!$A86,'Raw Data from UFBs'!$D$3:$D$1389,'Summary By Town'!$G$2)</f>
        <v>0</v>
      </c>
      <c r="H86" s="33">
        <f>SUMIFS('Raw Data from UFBs'!E$3:E$1389,'Raw Data from UFBs'!$A$3:$A$1389,'Summary By Town'!$A86,'Raw Data from UFBs'!$D$3:$D$1389,'Summary By Town'!$G$2)</f>
        <v>0</v>
      </c>
      <c r="I86" s="33">
        <f>SUMIFS('Raw Data from UFBs'!F$3:F$1389,'Raw Data from UFBs'!$A$3:$A$1389,'Summary By Town'!$A86,'Raw Data from UFBs'!$D$3:$D$1389,'Summary By Town'!$G$2)</f>
        <v>0</v>
      </c>
      <c r="J86" s="34">
        <f t="shared" si="12"/>
        <v>0</v>
      </c>
      <c r="K86" s="32">
        <f>COUNTIFS('Raw Data from UFBs'!$A$3:$A$1389,'Summary By Town'!$A86,'Raw Data from UFBs'!$D$3:$D$1389,'Summary By Town'!$K$2)</f>
        <v>0</v>
      </c>
      <c r="L86" s="33">
        <f>SUMIFS('Raw Data from UFBs'!E$3:E$1389,'Raw Data from UFBs'!$A$3:$A$1389,'Summary By Town'!$A86,'Raw Data from UFBs'!$D$3:$D$1389,'Summary By Town'!$K$2)</f>
        <v>0</v>
      </c>
      <c r="M86" s="33">
        <f>SUMIFS('Raw Data from UFBs'!F$3:F$1389,'Raw Data from UFBs'!$A$3:$A$1389,'Summary By Town'!$A86,'Raw Data from UFBs'!$D$3:$D$1389,'Summary By Town'!$K$2)</f>
        <v>0</v>
      </c>
      <c r="N86" s="34">
        <f t="shared" si="13"/>
        <v>0</v>
      </c>
      <c r="O86" s="32">
        <f>COUNTIFS('Raw Data from UFBs'!$A$3:$A$1389,'Summary By Town'!$A86,'Raw Data from UFBs'!$D$3:$D$1389,'Summary By Town'!$O$2)</f>
        <v>1</v>
      </c>
      <c r="P86" s="33">
        <f>SUMIFS('Raw Data from UFBs'!E$3:E$1389,'Raw Data from UFBs'!$A$3:$A$1389,'Summary By Town'!$A86,'Raw Data from UFBs'!$D$3:$D$1389,'Summary By Town'!$O$2)</f>
        <v>16549</v>
      </c>
      <c r="Q86" s="33">
        <f>SUMIFS('Raw Data from UFBs'!F$3:F$1389,'Raw Data from UFBs'!$A$3:$A$1389,'Summary By Town'!$A86,'Raw Data from UFBs'!$D$3:$D$1389,'Summary By Town'!$O$2)</f>
        <v>3586400</v>
      </c>
      <c r="R86" s="34">
        <f t="shared" si="14"/>
        <v>74891.462010766496</v>
      </c>
      <c r="S86" s="32">
        <f t="shared" si="15"/>
        <v>1</v>
      </c>
      <c r="T86" s="33">
        <f t="shared" si="16"/>
        <v>16549</v>
      </c>
      <c r="U86" s="33">
        <f t="shared" si="17"/>
        <v>3586400</v>
      </c>
      <c r="V86" s="34">
        <f t="shared" si="18"/>
        <v>74891.462010766496</v>
      </c>
      <c r="W86" s="73">
        <v>2110858353</v>
      </c>
      <c r="X86" s="74">
        <v>2.0882071718371207</v>
      </c>
      <c r="Y86" s="75">
        <v>0.23943595447388849</v>
      </c>
      <c r="Z86" s="5">
        <f t="shared" si="19"/>
        <v>13969.283077904456</v>
      </c>
      <c r="AA86" s="10">
        <f t="shared" si="20"/>
        <v>1.6990244726288368E-3</v>
      </c>
      <c r="AB86" s="73">
        <v>13418100</v>
      </c>
      <c r="AC86" s="7">
        <f t="shared" si="21"/>
        <v>1.0410775801271757E-3</v>
      </c>
      <c r="AE86" s="6" t="s">
        <v>85</v>
      </c>
      <c r="AF86" s="6" t="s">
        <v>94</v>
      </c>
      <c r="AG86" s="6" t="s">
        <v>1352</v>
      </c>
      <c r="AH86" s="6" t="s">
        <v>1336</v>
      </c>
      <c r="AI86" s="6" t="s">
        <v>1355</v>
      </c>
      <c r="AJ86" s="6" t="s">
        <v>2319</v>
      </c>
      <c r="AK86" s="6" t="s">
        <v>2319</v>
      </c>
      <c r="AL86" s="6" t="s">
        <v>2319</v>
      </c>
      <c r="AM86" s="6" t="s">
        <v>2319</v>
      </c>
      <c r="AN86" s="6" t="s">
        <v>2319</v>
      </c>
      <c r="AO86" s="6" t="s">
        <v>2319</v>
      </c>
      <c r="AP86" s="6" t="s">
        <v>2319</v>
      </c>
      <c r="AQ86" s="6" t="s">
        <v>2319</v>
      </c>
      <c r="AR86" s="6" t="s">
        <v>2319</v>
      </c>
      <c r="AS86" s="6" t="s">
        <v>2319</v>
      </c>
      <c r="AT86" s="6" t="s">
        <v>2319</v>
      </c>
    </row>
    <row r="87" spans="1:46" ht="17.25" customHeight="1" x14ac:dyDescent="0.25">
      <c r="A87" t="s">
        <v>113</v>
      </c>
      <c r="B87" t="s">
        <v>1738</v>
      </c>
      <c r="C87" t="s">
        <v>1320</v>
      </c>
      <c r="D87" s="28" t="str">
        <f t="shared" si="11"/>
        <v>Wood-Ridge borough, Bergen County</v>
      </c>
      <c r="E87" t="s">
        <v>2214</v>
      </c>
      <c r="F87" t="s">
        <v>2201</v>
      </c>
      <c r="G87" s="32">
        <f>COUNTIFS('Raw Data from UFBs'!$A$3:$A$1389,'Summary By Town'!$A87,'Raw Data from UFBs'!$D$3:$D$1389,'Summary By Town'!$G$2)</f>
        <v>1</v>
      </c>
      <c r="H87" s="33">
        <f>SUMIFS('Raw Data from UFBs'!E$3:E$1389,'Raw Data from UFBs'!$A$3:$A$1389,'Summary By Town'!$A87,'Raw Data from UFBs'!$D$3:$D$1389,'Summary By Town'!$G$2)</f>
        <v>1150949</v>
      </c>
      <c r="I87" s="33">
        <f>SUMIFS('Raw Data from UFBs'!F$3:F$1389,'Raw Data from UFBs'!$A$3:$A$1389,'Summary By Town'!$A87,'Raw Data from UFBs'!$D$3:$D$1389,'Summary By Town'!$G$2)</f>
        <v>43470800</v>
      </c>
      <c r="J87" s="34">
        <f t="shared" si="12"/>
        <v>1205583.1967918943</v>
      </c>
      <c r="K87" s="32">
        <f>COUNTIFS('Raw Data from UFBs'!$A$3:$A$1389,'Summary By Town'!$A87,'Raw Data from UFBs'!$D$3:$D$1389,'Summary By Town'!$K$2)</f>
        <v>0</v>
      </c>
      <c r="L87" s="33">
        <f>SUMIFS('Raw Data from UFBs'!E$3:E$1389,'Raw Data from UFBs'!$A$3:$A$1389,'Summary By Town'!$A87,'Raw Data from UFBs'!$D$3:$D$1389,'Summary By Town'!$K$2)</f>
        <v>0</v>
      </c>
      <c r="M87" s="33">
        <f>SUMIFS('Raw Data from UFBs'!F$3:F$1389,'Raw Data from UFBs'!$A$3:$A$1389,'Summary By Town'!$A87,'Raw Data from UFBs'!$D$3:$D$1389,'Summary By Town'!$K$2)</f>
        <v>0</v>
      </c>
      <c r="N87" s="34">
        <f t="shared" si="13"/>
        <v>0</v>
      </c>
      <c r="O87" s="32">
        <f>COUNTIFS('Raw Data from UFBs'!$A$3:$A$1389,'Summary By Town'!$A87,'Raw Data from UFBs'!$D$3:$D$1389,'Summary By Town'!$O$2)</f>
        <v>0</v>
      </c>
      <c r="P87" s="33">
        <f>SUMIFS('Raw Data from UFBs'!E$3:E$1389,'Raw Data from UFBs'!$A$3:$A$1389,'Summary By Town'!$A87,'Raw Data from UFBs'!$D$3:$D$1389,'Summary By Town'!$O$2)</f>
        <v>0</v>
      </c>
      <c r="Q87" s="33">
        <f>SUMIFS('Raw Data from UFBs'!F$3:F$1389,'Raw Data from UFBs'!$A$3:$A$1389,'Summary By Town'!$A87,'Raw Data from UFBs'!$D$3:$D$1389,'Summary By Town'!$O$2)</f>
        <v>0</v>
      </c>
      <c r="R87" s="34">
        <f t="shared" si="14"/>
        <v>0</v>
      </c>
      <c r="S87" s="32">
        <f t="shared" si="15"/>
        <v>1</v>
      </c>
      <c r="T87" s="33">
        <f t="shared" si="16"/>
        <v>1150949</v>
      </c>
      <c r="U87" s="33">
        <f t="shared" si="17"/>
        <v>43470800</v>
      </c>
      <c r="V87" s="34">
        <f t="shared" si="18"/>
        <v>1205583.1967918943</v>
      </c>
      <c r="W87" s="73">
        <v>1455273158</v>
      </c>
      <c r="X87" s="74">
        <v>2.7733172538621194</v>
      </c>
      <c r="Y87" s="75">
        <v>0.38319355871567523</v>
      </c>
      <c r="Z87" s="5">
        <f t="shared" si="19"/>
        <v>20935.472296258493</v>
      </c>
      <c r="AA87" s="10">
        <f t="shared" si="20"/>
        <v>2.9871230539112302E-2</v>
      </c>
      <c r="AB87" s="73">
        <v>19620934</v>
      </c>
      <c r="AC87" s="7">
        <f t="shared" si="21"/>
        <v>1.0669967238184732E-3</v>
      </c>
      <c r="AE87" s="6" t="s">
        <v>1322</v>
      </c>
      <c r="AF87" s="6" t="s">
        <v>1073</v>
      </c>
      <c r="AG87" s="6" t="s">
        <v>1357</v>
      </c>
      <c r="AH87" s="6" t="s">
        <v>1353</v>
      </c>
      <c r="AI87" s="6" t="s">
        <v>1330</v>
      </c>
      <c r="AJ87" s="6" t="s">
        <v>1333</v>
      </c>
      <c r="AK87" s="6" t="s">
        <v>2319</v>
      </c>
      <c r="AL87" s="6" t="s">
        <v>2319</v>
      </c>
      <c r="AM87" s="6" t="s">
        <v>2319</v>
      </c>
      <c r="AN87" s="6" t="s">
        <v>2319</v>
      </c>
      <c r="AO87" s="6" t="s">
        <v>2319</v>
      </c>
      <c r="AP87" s="6" t="s">
        <v>2319</v>
      </c>
      <c r="AQ87" s="6" t="s">
        <v>2319</v>
      </c>
      <c r="AR87" s="6" t="s">
        <v>2319</v>
      </c>
      <c r="AS87" s="6" t="s">
        <v>2319</v>
      </c>
      <c r="AT87" s="6" t="s">
        <v>2319</v>
      </c>
    </row>
    <row r="88" spans="1:46" ht="17.25" customHeight="1" x14ac:dyDescent="0.25">
      <c r="A88" t="s">
        <v>89</v>
      </c>
      <c r="B88" t="s">
        <v>1739</v>
      </c>
      <c r="C88" t="s">
        <v>1320</v>
      </c>
      <c r="D88" s="28" t="str">
        <f t="shared" si="11"/>
        <v>Lyndhurst township, Bergen County</v>
      </c>
      <c r="E88" t="s">
        <v>2214</v>
      </c>
      <c r="F88" t="s">
        <v>2205</v>
      </c>
      <c r="G88" s="32">
        <f>COUNTIFS('Raw Data from UFBs'!$A$3:$A$1389,'Summary By Town'!$A88,'Raw Data from UFBs'!$D$3:$D$1389,'Summary By Town'!$G$2)</f>
        <v>1</v>
      </c>
      <c r="H88" s="33">
        <f>SUMIFS('Raw Data from UFBs'!E$3:E$1389,'Raw Data from UFBs'!$A$3:$A$1389,'Summary By Town'!$A88,'Raw Data from UFBs'!$D$3:$D$1389,'Summary By Town'!$G$2)</f>
        <v>17605</v>
      </c>
      <c r="I88" s="33">
        <f>SUMIFS('Raw Data from UFBs'!F$3:F$1389,'Raw Data from UFBs'!$A$3:$A$1389,'Summary By Town'!$A88,'Raw Data from UFBs'!$D$3:$D$1389,'Summary By Town'!$G$2)</f>
        <v>640000</v>
      </c>
      <c r="J88" s="34">
        <f t="shared" si="12"/>
        <v>18889.793180773097</v>
      </c>
      <c r="K88" s="32">
        <f>COUNTIFS('Raw Data from UFBs'!$A$3:$A$1389,'Summary By Town'!$A88,'Raw Data from UFBs'!$D$3:$D$1389,'Summary By Town'!$K$2)</f>
        <v>0</v>
      </c>
      <c r="L88" s="33">
        <f>SUMIFS('Raw Data from UFBs'!E$3:E$1389,'Raw Data from UFBs'!$A$3:$A$1389,'Summary By Town'!$A88,'Raw Data from UFBs'!$D$3:$D$1389,'Summary By Town'!$K$2)</f>
        <v>0</v>
      </c>
      <c r="M88" s="33">
        <f>SUMIFS('Raw Data from UFBs'!F$3:F$1389,'Raw Data from UFBs'!$A$3:$A$1389,'Summary By Town'!$A88,'Raw Data from UFBs'!$D$3:$D$1389,'Summary By Town'!$K$2)</f>
        <v>0</v>
      </c>
      <c r="N88" s="34">
        <f t="shared" si="13"/>
        <v>0</v>
      </c>
      <c r="O88" s="32">
        <f>COUNTIFS('Raw Data from UFBs'!$A$3:$A$1389,'Summary By Town'!$A88,'Raw Data from UFBs'!$D$3:$D$1389,'Summary By Town'!$O$2)</f>
        <v>0</v>
      </c>
      <c r="P88" s="33">
        <f>SUMIFS('Raw Data from UFBs'!E$3:E$1389,'Raw Data from UFBs'!$A$3:$A$1389,'Summary By Town'!$A88,'Raw Data from UFBs'!$D$3:$D$1389,'Summary By Town'!$O$2)</f>
        <v>0</v>
      </c>
      <c r="Q88" s="33">
        <f>SUMIFS('Raw Data from UFBs'!F$3:F$1389,'Raw Data from UFBs'!$A$3:$A$1389,'Summary By Town'!$A88,'Raw Data from UFBs'!$D$3:$D$1389,'Summary By Town'!$O$2)</f>
        <v>0</v>
      </c>
      <c r="R88" s="34">
        <f t="shared" si="14"/>
        <v>0</v>
      </c>
      <c r="S88" s="32">
        <f t="shared" si="15"/>
        <v>1</v>
      </c>
      <c r="T88" s="33">
        <f t="shared" si="16"/>
        <v>17605</v>
      </c>
      <c r="U88" s="33">
        <f t="shared" si="17"/>
        <v>640000</v>
      </c>
      <c r="V88" s="34">
        <f t="shared" si="18"/>
        <v>18889.793180773097</v>
      </c>
      <c r="W88" s="73">
        <v>3204270453</v>
      </c>
      <c r="X88" s="74">
        <v>2.9515301844957964</v>
      </c>
      <c r="Y88" s="75">
        <v>0.412305654651554</v>
      </c>
      <c r="Z88" s="5">
        <f t="shared" si="19"/>
        <v>529.72749349050389</v>
      </c>
      <c r="AA88" s="10">
        <f t="shared" si="20"/>
        <v>1.997334523996873E-4</v>
      </c>
      <c r="AB88" s="73">
        <v>39352604.700000003</v>
      </c>
      <c r="AC88" s="7">
        <f t="shared" si="21"/>
        <v>1.3461052896722332E-5</v>
      </c>
      <c r="AE88" s="6" t="s">
        <v>1453</v>
      </c>
      <c r="AF88" s="6" t="s">
        <v>1338</v>
      </c>
      <c r="AG88" s="6" t="s">
        <v>563</v>
      </c>
      <c r="AH88" s="6" t="s">
        <v>1421</v>
      </c>
      <c r="AI88" s="6" t="s">
        <v>419</v>
      </c>
      <c r="AJ88" s="6" t="s">
        <v>105</v>
      </c>
      <c r="AK88" s="6" t="s">
        <v>922</v>
      </c>
      <c r="AL88" s="6" t="s">
        <v>2319</v>
      </c>
      <c r="AM88" s="6" t="s">
        <v>2319</v>
      </c>
      <c r="AN88" s="6" t="s">
        <v>2319</v>
      </c>
      <c r="AO88" s="6" t="s">
        <v>2319</v>
      </c>
      <c r="AP88" s="6" t="s">
        <v>2319</v>
      </c>
      <c r="AQ88" s="6" t="s">
        <v>2319</v>
      </c>
      <c r="AR88" s="6" t="s">
        <v>2319</v>
      </c>
      <c r="AS88" s="6" t="s">
        <v>2319</v>
      </c>
      <c r="AT88" s="6" t="s">
        <v>2319</v>
      </c>
    </row>
    <row r="89" spans="1:46" ht="17.25" customHeight="1" x14ac:dyDescent="0.25">
      <c r="A89" t="s">
        <v>1334</v>
      </c>
      <c r="B89" t="s">
        <v>1740</v>
      </c>
      <c r="C89" t="s">
        <v>1320</v>
      </c>
      <c r="D89" s="28" t="str">
        <f t="shared" si="11"/>
        <v>Mahwah township, Bergen County</v>
      </c>
      <c r="E89" t="s">
        <v>2214</v>
      </c>
      <c r="F89" t="s">
        <v>2205</v>
      </c>
      <c r="G89" s="32">
        <f>COUNTIFS('Raw Data from UFBs'!$A$3:$A$1389,'Summary By Town'!$A89,'Raw Data from UFBs'!$D$3:$D$1389,'Summary By Town'!$G$2)</f>
        <v>0</v>
      </c>
      <c r="H89" s="33">
        <f>SUMIFS('Raw Data from UFBs'!E$3:E$1389,'Raw Data from UFBs'!$A$3:$A$1389,'Summary By Town'!$A89,'Raw Data from UFBs'!$D$3:$D$1389,'Summary By Town'!$G$2)</f>
        <v>0</v>
      </c>
      <c r="I89" s="33">
        <f>SUMIFS('Raw Data from UFBs'!F$3:F$1389,'Raw Data from UFBs'!$A$3:$A$1389,'Summary By Town'!$A89,'Raw Data from UFBs'!$D$3:$D$1389,'Summary By Town'!$G$2)</f>
        <v>0</v>
      </c>
      <c r="J89" s="34">
        <f t="shared" si="12"/>
        <v>0</v>
      </c>
      <c r="K89" s="32">
        <f>COUNTIFS('Raw Data from UFBs'!$A$3:$A$1389,'Summary By Town'!$A89,'Raw Data from UFBs'!$D$3:$D$1389,'Summary By Town'!$K$2)</f>
        <v>0</v>
      </c>
      <c r="L89" s="33">
        <f>SUMIFS('Raw Data from UFBs'!E$3:E$1389,'Raw Data from UFBs'!$A$3:$A$1389,'Summary By Town'!$A89,'Raw Data from UFBs'!$D$3:$D$1389,'Summary By Town'!$K$2)</f>
        <v>0</v>
      </c>
      <c r="M89" s="33">
        <f>SUMIFS('Raw Data from UFBs'!F$3:F$1389,'Raw Data from UFBs'!$A$3:$A$1389,'Summary By Town'!$A89,'Raw Data from UFBs'!$D$3:$D$1389,'Summary By Town'!$K$2)</f>
        <v>0</v>
      </c>
      <c r="N89" s="34">
        <f t="shared" si="13"/>
        <v>0</v>
      </c>
      <c r="O89" s="32">
        <f>COUNTIFS('Raw Data from UFBs'!$A$3:$A$1389,'Summary By Town'!$A89,'Raw Data from UFBs'!$D$3:$D$1389,'Summary By Town'!$O$2)</f>
        <v>0</v>
      </c>
      <c r="P89" s="33">
        <f>SUMIFS('Raw Data from UFBs'!E$3:E$1389,'Raw Data from UFBs'!$A$3:$A$1389,'Summary By Town'!$A89,'Raw Data from UFBs'!$D$3:$D$1389,'Summary By Town'!$O$2)</f>
        <v>0</v>
      </c>
      <c r="Q89" s="33">
        <f>SUMIFS('Raw Data from UFBs'!F$3:F$1389,'Raw Data from UFBs'!$A$3:$A$1389,'Summary By Town'!$A89,'Raw Data from UFBs'!$D$3:$D$1389,'Summary By Town'!$O$2)</f>
        <v>0</v>
      </c>
      <c r="R89" s="34">
        <f t="shared" si="14"/>
        <v>0</v>
      </c>
      <c r="S89" s="32">
        <f t="shared" si="15"/>
        <v>0</v>
      </c>
      <c r="T89" s="33">
        <f t="shared" si="16"/>
        <v>0</v>
      </c>
      <c r="U89" s="33">
        <f t="shared" si="17"/>
        <v>0</v>
      </c>
      <c r="V89" s="34">
        <f t="shared" si="18"/>
        <v>0</v>
      </c>
      <c r="W89" s="73">
        <v>6302036000</v>
      </c>
      <c r="X89" s="74">
        <v>1.8406289818505741</v>
      </c>
      <c r="Y89" s="75">
        <v>0.25446016767286211</v>
      </c>
      <c r="Z89" s="5">
        <f t="shared" si="19"/>
        <v>0</v>
      </c>
      <c r="AA89" s="10">
        <f t="shared" si="20"/>
        <v>0</v>
      </c>
      <c r="AB89" s="73">
        <v>39642036.439999998</v>
      </c>
      <c r="AC89" s="7">
        <f t="shared" si="21"/>
        <v>0</v>
      </c>
      <c r="AE89" s="6" t="s">
        <v>1359</v>
      </c>
      <c r="AF89" s="6" t="s">
        <v>1327</v>
      </c>
      <c r="AG89" s="6" t="s">
        <v>50</v>
      </c>
      <c r="AH89" s="6" t="s">
        <v>1341</v>
      </c>
      <c r="AI89" s="6" t="s">
        <v>96</v>
      </c>
      <c r="AJ89" s="6" t="s">
        <v>1355</v>
      </c>
      <c r="AK89" s="6" t="s">
        <v>1578</v>
      </c>
      <c r="AL89" s="6" t="s">
        <v>2319</v>
      </c>
      <c r="AM89" s="6" t="s">
        <v>2319</v>
      </c>
      <c r="AN89" s="6" t="s">
        <v>2319</v>
      </c>
      <c r="AO89" s="6" t="s">
        <v>2319</v>
      </c>
      <c r="AP89" s="6" t="s">
        <v>2319</v>
      </c>
      <c r="AQ89" s="6" t="s">
        <v>2319</v>
      </c>
      <c r="AR89" s="6" t="s">
        <v>2319</v>
      </c>
      <c r="AS89" s="6" t="s">
        <v>2319</v>
      </c>
      <c r="AT89" s="6" t="s">
        <v>2319</v>
      </c>
    </row>
    <row r="90" spans="1:46" ht="17.25" customHeight="1" x14ac:dyDescent="0.25">
      <c r="A90" t="s">
        <v>100</v>
      </c>
      <c r="B90" t="s">
        <v>1741</v>
      </c>
      <c r="C90" t="s">
        <v>1320</v>
      </c>
      <c r="D90" s="28" t="str">
        <f t="shared" si="11"/>
        <v>River Vale township, Bergen County</v>
      </c>
      <c r="E90" t="s">
        <v>2214</v>
      </c>
      <c r="F90" t="s">
        <v>2201</v>
      </c>
      <c r="G90" s="32">
        <f>COUNTIFS('Raw Data from UFBs'!$A$3:$A$1389,'Summary By Town'!$A90,'Raw Data from UFBs'!$D$3:$D$1389,'Summary By Town'!$G$2)</f>
        <v>2</v>
      </c>
      <c r="H90" s="33">
        <f>SUMIFS('Raw Data from UFBs'!E$3:E$1389,'Raw Data from UFBs'!$A$3:$A$1389,'Summary By Town'!$A90,'Raw Data from UFBs'!$D$3:$D$1389,'Summary By Town'!$G$2)</f>
        <v>40940.909999999996</v>
      </c>
      <c r="I90" s="33">
        <f>SUMIFS('Raw Data from UFBs'!F$3:F$1389,'Raw Data from UFBs'!$A$3:$A$1389,'Summary By Town'!$A90,'Raw Data from UFBs'!$D$3:$D$1389,'Summary By Town'!$G$2)</f>
        <v>5670100</v>
      </c>
      <c r="J90" s="34">
        <f t="shared" si="12"/>
        <v>144710.80590911405</v>
      </c>
      <c r="K90" s="32">
        <f>COUNTIFS('Raw Data from UFBs'!$A$3:$A$1389,'Summary By Town'!$A90,'Raw Data from UFBs'!$D$3:$D$1389,'Summary By Town'!$K$2)</f>
        <v>0</v>
      </c>
      <c r="L90" s="33">
        <f>SUMIFS('Raw Data from UFBs'!E$3:E$1389,'Raw Data from UFBs'!$A$3:$A$1389,'Summary By Town'!$A90,'Raw Data from UFBs'!$D$3:$D$1389,'Summary By Town'!$K$2)</f>
        <v>0</v>
      </c>
      <c r="M90" s="33">
        <f>SUMIFS('Raw Data from UFBs'!F$3:F$1389,'Raw Data from UFBs'!$A$3:$A$1389,'Summary By Town'!$A90,'Raw Data from UFBs'!$D$3:$D$1389,'Summary By Town'!$K$2)</f>
        <v>0</v>
      </c>
      <c r="N90" s="34">
        <f t="shared" si="13"/>
        <v>0</v>
      </c>
      <c r="O90" s="32">
        <f>COUNTIFS('Raw Data from UFBs'!$A$3:$A$1389,'Summary By Town'!$A90,'Raw Data from UFBs'!$D$3:$D$1389,'Summary By Town'!$O$2)</f>
        <v>1</v>
      </c>
      <c r="P90" s="33">
        <f>SUMIFS('Raw Data from UFBs'!E$3:E$1389,'Raw Data from UFBs'!$A$3:$A$1389,'Summary By Town'!$A90,'Raw Data from UFBs'!$D$3:$D$1389,'Summary By Town'!$O$2)</f>
        <v>68000</v>
      </c>
      <c r="Q90" s="33">
        <f>SUMIFS('Raw Data from UFBs'!F$3:F$1389,'Raw Data from UFBs'!$A$3:$A$1389,'Summary By Town'!$A90,'Raw Data from UFBs'!$D$3:$D$1389,'Summary By Town'!$O$2)</f>
        <v>11520000</v>
      </c>
      <c r="R90" s="34">
        <f t="shared" si="14"/>
        <v>294010.42028764816</v>
      </c>
      <c r="S90" s="32">
        <f t="shared" si="15"/>
        <v>3</v>
      </c>
      <c r="T90" s="33">
        <f t="shared" si="16"/>
        <v>108940.91</v>
      </c>
      <c r="U90" s="33">
        <f t="shared" si="17"/>
        <v>17190100</v>
      </c>
      <c r="V90" s="34">
        <f t="shared" si="18"/>
        <v>438721.22619676217</v>
      </c>
      <c r="W90" s="73">
        <v>2214108764</v>
      </c>
      <c r="X90" s="74">
        <v>2.5521737872191679</v>
      </c>
      <c r="Y90" s="75">
        <v>0.22828886027436018</v>
      </c>
      <c r="Z90" s="5">
        <f t="shared" si="19"/>
        <v>75285.172525476955</v>
      </c>
      <c r="AA90" s="10">
        <f t="shared" si="20"/>
        <v>7.763891403846139E-3</v>
      </c>
      <c r="AB90" s="73">
        <v>16479196</v>
      </c>
      <c r="AC90" s="7">
        <f t="shared" si="21"/>
        <v>4.5684979124877793E-3</v>
      </c>
      <c r="AE90" s="6" t="s">
        <v>72</v>
      </c>
      <c r="AF90" s="6" t="s">
        <v>110</v>
      </c>
      <c r="AG90" s="6" t="s">
        <v>1329</v>
      </c>
      <c r="AH90" s="6" t="s">
        <v>85</v>
      </c>
      <c r="AI90" s="6" t="s">
        <v>1342</v>
      </c>
      <c r="AJ90" s="6" t="s">
        <v>94</v>
      </c>
      <c r="AK90" s="6" t="s">
        <v>1336</v>
      </c>
      <c r="AL90" s="6" t="s">
        <v>2319</v>
      </c>
      <c r="AM90" s="6" t="s">
        <v>2319</v>
      </c>
      <c r="AN90" s="6" t="s">
        <v>2319</v>
      </c>
      <c r="AO90" s="6" t="s">
        <v>2319</v>
      </c>
      <c r="AP90" s="6" t="s">
        <v>2319</v>
      </c>
      <c r="AQ90" s="6" t="s">
        <v>2319</v>
      </c>
      <c r="AR90" s="6" t="s">
        <v>2319</v>
      </c>
      <c r="AS90" s="6" t="s">
        <v>2319</v>
      </c>
      <c r="AT90" s="6" t="s">
        <v>2319</v>
      </c>
    </row>
    <row r="91" spans="1:46" ht="17.25" customHeight="1" x14ac:dyDescent="0.25">
      <c r="A91" t="s">
        <v>1350</v>
      </c>
      <c r="B91" t="s">
        <v>1742</v>
      </c>
      <c r="C91" t="s">
        <v>1320</v>
      </c>
      <c r="D91" s="28" t="str">
        <f t="shared" si="11"/>
        <v>Rochelle Park township, Bergen County</v>
      </c>
      <c r="E91" t="s">
        <v>2214</v>
      </c>
      <c r="F91" t="s">
        <v>2201</v>
      </c>
      <c r="G91" s="32">
        <f>COUNTIFS('Raw Data from UFBs'!$A$3:$A$1389,'Summary By Town'!$A91,'Raw Data from UFBs'!$D$3:$D$1389,'Summary By Town'!$G$2)</f>
        <v>0</v>
      </c>
      <c r="H91" s="33">
        <f>SUMIFS('Raw Data from UFBs'!E$3:E$1389,'Raw Data from UFBs'!$A$3:$A$1389,'Summary By Town'!$A91,'Raw Data from UFBs'!$D$3:$D$1389,'Summary By Town'!$G$2)</f>
        <v>0</v>
      </c>
      <c r="I91" s="33">
        <f>SUMIFS('Raw Data from UFBs'!F$3:F$1389,'Raw Data from UFBs'!$A$3:$A$1389,'Summary By Town'!$A91,'Raw Data from UFBs'!$D$3:$D$1389,'Summary By Town'!$G$2)</f>
        <v>0</v>
      </c>
      <c r="J91" s="34">
        <f t="shared" si="12"/>
        <v>0</v>
      </c>
      <c r="K91" s="32">
        <f>COUNTIFS('Raw Data from UFBs'!$A$3:$A$1389,'Summary By Town'!$A91,'Raw Data from UFBs'!$D$3:$D$1389,'Summary By Town'!$K$2)</f>
        <v>0</v>
      </c>
      <c r="L91" s="33">
        <f>SUMIFS('Raw Data from UFBs'!E$3:E$1389,'Raw Data from UFBs'!$A$3:$A$1389,'Summary By Town'!$A91,'Raw Data from UFBs'!$D$3:$D$1389,'Summary By Town'!$K$2)</f>
        <v>0</v>
      </c>
      <c r="M91" s="33">
        <f>SUMIFS('Raw Data from UFBs'!F$3:F$1389,'Raw Data from UFBs'!$A$3:$A$1389,'Summary By Town'!$A91,'Raw Data from UFBs'!$D$3:$D$1389,'Summary By Town'!$K$2)</f>
        <v>0</v>
      </c>
      <c r="N91" s="34">
        <f t="shared" si="13"/>
        <v>0</v>
      </c>
      <c r="O91" s="32">
        <f>COUNTIFS('Raw Data from UFBs'!$A$3:$A$1389,'Summary By Town'!$A91,'Raw Data from UFBs'!$D$3:$D$1389,'Summary By Town'!$O$2)</f>
        <v>0</v>
      </c>
      <c r="P91" s="33">
        <f>SUMIFS('Raw Data from UFBs'!E$3:E$1389,'Raw Data from UFBs'!$A$3:$A$1389,'Summary By Town'!$A91,'Raw Data from UFBs'!$D$3:$D$1389,'Summary By Town'!$O$2)</f>
        <v>0</v>
      </c>
      <c r="Q91" s="33">
        <f>SUMIFS('Raw Data from UFBs'!F$3:F$1389,'Raw Data from UFBs'!$A$3:$A$1389,'Summary By Town'!$A91,'Raw Data from UFBs'!$D$3:$D$1389,'Summary By Town'!$O$2)</f>
        <v>0</v>
      </c>
      <c r="R91" s="34">
        <f t="shared" si="14"/>
        <v>0</v>
      </c>
      <c r="S91" s="32">
        <f t="shared" si="15"/>
        <v>0</v>
      </c>
      <c r="T91" s="33">
        <f t="shared" si="16"/>
        <v>0</v>
      </c>
      <c r="U91" s="33">
        <f t="shared" si="17"/>
        <v>0</v>
      </c>
      <c r="V91" s="34">
        <f t="shared" si="18"/>
        <v>0</v>
      </c>
      <c r="W91" s="73">
        <v>997698500</v>
      </c>
      <c r="X91" s="74">
        <v>2.5265207151034446</v>
      </c>
      <c r="Y91" s="75">
        <v>0.39760890219423228</v>
      </c>
      <c r="Z91" s="5">
        <f t="shared" si="19"/>
        <v>0</v>
      </c>
      <c r="AA91" s="10">
        <f t="shared" si="20"/>
        <v>0</v>
      </c>
      <c r="AB91" s="73">
        <v>12363523</v>
      </c>
      <c r="AC91" s="7">
        <f t="shared" si="21"/>
        <v>0</v>
      </c>
      <c r="AE91" s="6" t="s">
        <v>1333</v>
      </c>
      <c r="AF91" s="6" t="s">
        <v>1335</v>
      </c>
      <c r="AG91" s="6" t="s">
        <v>1351</v>
      </c>
      <c r="AH91" s="6" t="s">
        <v>1325</v>
      </c>
      <c r="AI91" s="6" t="s">
        <v>1345</v>
      </c>
      <c r="AJ91" s="6" t="s">
        <v>2319</v>
      </c>
      <c r="AK91" s="6" t="s">
        <v>2319</v>
      </c>
      <c r="AL91" s="6" t="s">
        <v>2319</v>
      </c>
      <c r="AM91" s="6" t="s">
        <v>2319</v>
      </c>
      <c r="AN91" s="6" t="s">
        <v>2319</v>
      </c>
      <c r="AO91" s="6" t="s">
        <v>2319</v>
      </c>
      <c r="AP91" s="6" t="s">
        <v>2319</v>
      </c>
      <c r="AQ91" s="6" t="s">
        <v>2319</v>
      </c>
      <c r="AR91" s="6" t="s">
        <v>2319</v>
      </c>
      <c r="AS91" s="6" t="s">
        <v>2319</v>
      </c>
      <c r="AT91" s="6" t="s">
        <v>2319</v>
      </c>
    </row>
    <row r="92" spans="1:46" ht="17.25" customHeight="1" x14ac:dyDescent="0.25">
      <c r="A92" t="s">
        <v>1351</v>
      </c>
      <c r="B92" t="s">
        <v>1743</v>
      </c>
      <c r="C92" t="s">
        <v>1320</v>
      </c>
      <c r="D92" s="28" t="str">
        <f t="shared" si="11"/>
        <v>Saddle Brook township, Bergen County</v>
      </c>
      <c r="E92" t="s">
        <v>2214</v>
      </c>
      <c r="F92" t="s">
        <v>2201</v>
      </c>
      <c r="G92" s="32">
        <f>COUNTIFS('Raw Data from UFBs'!$A$3:$A$1389,'Summary By Town'!$A92,'Raw Data from UFBs'!$D$3:$D$1389,'Summary By Town'!$G$2)</f>
        <v>0</v>
      </c>
      <c r="H92" s="33">
        <f>SUMIFS('Raw Data from UFBs'!E$3:E$1389,'Raw Data from UFBs'!$A$3:$A$1389,'Summary By Town'!$A92,'Raw Data from UFBs'!$D$3:$D$1389,'Summary By Town'!$G$2)</f>
        <v>0</v>
      </c>
      <c r="I92" s="33">
        <f>SUMIFS('Raw Data from UFBs'!F$3:F$1389,'Raw Data from UFBs'!$A$3:$A$1389,'Summary By Town'!$A92,'Raw Data from UFBs'!$D$3:$D$1389,'Summary By Town'!$G$2)</f>
        <v>0</v>
      </c>
      <c r="J92" s="34">
        <f t="shared" si="12"/>
        <v>0</v>
      </c>
      <c r="K92" s="32">
        <f>COUNTIFS('Raw Data from UFBs'!$A$3:$A$1389,'Summary By Town'!$A92,'Raw Data from UFBs'!$D$3:$D$1389,'Summary By Town'!$K$2)</f>
        <v>0</v>
      </c>
      <c r="L92" s="33">
        <f>SUMIFS('Raw Data from UFBs'!E$3:E$1389,'Raw Data from UFBs'!$A$3:$A$1389,'Summary By Town'!$A92,'Raw Data from UFBs'!$D$3:$D$1389,'Summary By Town'!$K$2)</f>
        <v>0</v>
      </c>
      <c r="M92" s="33">
        <f>SUMIFS('Raw Data from UFBs'!F$3:F$1389,'Raw Data from UFBs'!$A$3:$A$1389,'Summary By Town'!$A92,'Raw Data from UFBs'!$D$3:$D$1389,'Summary By Town'!$K$2)</f>
        <v>0</v>
      </c>
      <c r="N92" s="34">
        <f t="shared" si="13"/>
        <v>0</v>
      </c>
      <c r="O92" s="32">
        <f>COUNTIFS('Raw Data from UFBs'!$A$3:$A$1389,'Summary By Town'!$A92,'Raw Data from UFBs'!$D$3:$D$1389,'Summary By Town'!$O$2)</f>
        <v>0</v>
      </c>
      <c r="P92" s="33">
        <f>SUMIFS('Raw Data from UFBs'!E$3:E$1389,'Raw Data from UFBs'!$A$3:$A$1389,'Summary By Town'!$A92,'Raw Data from UFBs'!$D$3:$D$1389,'Summary By Town'!$O$2)</f>
        <v>0</v>
      </c>
      <c r="Q92" s="33">
        <f>SUMIFS('Raw Data from UFBs'!F$3:F$1389,'Raw Data from UFBs'!$A$3:$A$1389,'Summary By Town'!$A92,'Raw Data from UFBs'!$D$3:$D$1389,'Summary By Town'!$O$2)</f>
        <v>0</v>
      </c>
      <c r="R92" s="34">
        <f t="shared" si="14"/>
        <v>0</v>
      </c>
      <c r="S92" s="32">
        <f t="shared" si="15"/>
        <v>0</v>
      </c>
      <c r="T92" s="33">
        <f t="shared" si="16"/>
        <v>0</v>
      </c>
      <c r="U92" s="33">
        <f t="shared" si="17"/>
        <v>0</v>
      </c>
      <c r="V92" s="34">
        <f t="shared" si="18"/>
        <v>0</v>
      </c>
      <c r="W92" s="73">
        <v>2459834400</v>
      </c>
      <c r="X92" s="74">
        <v>2.5921638359087775</v>
      </c>
      <c r="Y92" s="75">
        <v>0.32522563446700958</v>
      </c>
      <c r="Z92" s="5">
        <f t="shared" si="19"/>
        <v>0</v>
      </c>
      <c r="AA92" s="10">
        <f t="shared" si="20"/>
        <v>0</v>
      </c>
      <c r="AB92" s="73">
        <v>23800034.170000002</v>
      </c>
      <c r="AC92" s="7">
        <f t="shared" si="21"/>
        <v>0</v>
      </c>
      <c r="AE92" s="6" t="s">
        <v>80</v>
      </c>
      <c r="AF92" s="6" t="s">
        <v>1333</v>
      </c>
      <c r="AG92" s="6" t="s">
        <v>1350</v>
      </c>
      <c r="AH92" s="6" t="s">
        <v>1323</v>
      </c>
      <c r="AI92" s="6" t="s">
        <v>1325</v>
      </c>
      <c r="AJ92" s="6" t="s">
        <v>2319</v>
      </c>
      <c r="AK92" s="6" t="s">
        <v>2319</v>
      </c>
      <c r="AL92" s="6" t="s">
        <v>2319</v>
      </c>
      <c r="AM92" s="6" t="s">
        <v>2319</v>
      </c>
      <c r="AN92" s="6" t="s">
        <v>2319</v>
      </c>
      <c r="AO92" s="6" t="s">
        <v>2319</v>
      </c>
      <c r="AP92" s="6" t="s">
        <v>2319</v>
      </c>
      <c r="AQ92" s="6" t="s">
        <v>2319</v>
      </c>
      <c r="AR92" s="6" t="s">
        <v>2319</v>
      </c>
      <c r="AS92" s="6" t="s">
        <v>2319</v>
      </c>
      <c r="AT92" s="6" t="s">
        <v>2319</v>
      </c>
    </row>
    <row r="93" spans="1:46" ht="17.25" customHeight="1" x14ac:dyDescent="0.25">
      <c r="A93" t="s">
        <v>1353</v>
      </c>
      <c r="B93" t="s">
        <v>1744</v>
      </c>
      <c r="C93" t="s">
        <v>1320</v>
      </c>
      <c r="D93" s="28" t="str">
        <f t="shared" si="11"/>
        <v>South Hackensack township, Bergen County</v>
      </c>
      <c r="E93" t="s">
        <v>2214</v>
      </c>
      <c r="F93" t="s">
        <v>2205</v>
      </c>
      <c r="G93" s="32">
        <f>COUNTIFS('Raw Data from UFBs'!$A$3:$A$1389,'Summary By Town'!$A93,'Raw Data from UFBs'!$D$3:$D$1389,'Summary By Town'!$G$2)</f>
        <v>0</v>
      </c>
      <c r="H93" s="33">
        <f>SUMIFS('Raw Data from UFBs'!E$3:E$1389,'Raw Data from UFBs'!$A$3:$A$1389,'Summary By Town'!$A93,'Raw Data from UFBs'!$D$3:$D$1389,'Summary By Town'!$G$2)</f>
        <v>0</v>
      </c>
      <c r="I93" s="33">
        <f>SUMIFS('Raw Data from UFBs'!F$3:F$1389,'Raw Data from UFBs'!$A$3:$A$1389,'Summary By Town'!$A93,'Raw Data from UFBs'!$D$3:$D$1389,'Summary By Town'!$G$2)</f>
        <v>0</v>
      </c>
      <c r="J93" s="34">
        <f t="shared" si="12"/>
        <v>0</v>
      </c>
      <c r="K93" s="32">
        <f>COUNTIFS('Raw Data from UFBs'!$A$3:$A$1389,'Summary By Town'!$A93,'Raw Data from UFBs'!$D$3:$D$1389,'Summary By Town'!$K$2)</f>
        <v>0</v>
      </c>
      <c r="L93" s="33">
        <f>SUMIFS('Raw Data from UFBs'!E$3:E$1389,'Raw Data from UFBs'!$A$3:$A$1389,'Summary By Town'!$A93,'Raw Data from UFBs'!$D$3:$D$1389,'Summary By Town'!$K$2)</f>
        <v>0</v>
      </c>
      <c r="M93" s="33">
        <f>SUMIFS('Raw Data from UFBs'!F$3:F$1389,'Raw Data from UFBs'!$A$3:$A$1389,'Summary By Town'!$A93,'Raw Data from UFBs'!$D$3:$D$1389,'Summary By Town'!$K$2)</f>
        <v>0</v>
      </c>
      <c r="N93" s="34">
        <f t="shared" si="13"/>
        <v>0</v>
      </c>
      <c r="O93" s="32">
        <f>COUNTIFS('Raw Data from UFBs'!$A$3:$A$1389,'Summary By Town'!$A93,'Raw Data from UFBs'!$D$3:$D$1389,'Summary By Town'!$O$2)</f>
        <v>0</v>
      </c>
      <c r="P93" s="33">
        <f>SUMIFS('Raw Data from UFBs'!E$3:E$1389,'Raw Data from UFBs'!$A$3:$A$1389,'Summary By Town'!$A93,'Raw Data from UFBs'!$D$3:$D$1389,'Summary By Town'!$O$2)</f>
        <v>0</v>
      </c>
      <c r="Q93" s="33">
        <f>SUMIFS('Raw Data from UFBs'!F$3:F$1389,'Raw Data from UFBs'!$A$3:$A$1389,'Summary By Town'!$A93,'Raw Data from UFBs'!$D$3:$D$1389,'Summary By Town'!$O$2)</f>
        <v>0</v>
      </c>
      <c r="R93" s="34">
        <f t="shared" si="14"/>
        <v>0</v>
      </c>
      <c r="S93" s="32">
        <f t="shared" si="15"/>
        <v>0</v>
      </c>
      <c r="T93" s="33">
        <f t="shared" si="16"/>
        <v>0</v>
      </c>
      <c r="U93" s="33">
        <f t="shared" si="17"/>
        <v>0</v>
      </c>
      <c r="V93" s="34">
        <f t="shared" si="18"/>
        <v>0</v>
      </c>
      <c r="W93" s="73">
        <v>706709600</v>
      </c>
      <c r="X93" s="74">
        <v>2.7323521113792548</v>
      </c>
      <c r="Y93" s="75">
        <v>0.44136658124449529</v>
      </c>
      <c r="Z93" s="5">
        <f t="shared" si="19"/>
        <v>0</v>
      </c>
      <c r="AA93" s="10">
        <f t="shared" si="20"/>
        <v>0</v>
      </c>
      <c r="AB93" s="73">
        <v>9981822</v>
      </c>
      <c r="AC93" s="7">
        <f t="shared" si="21"/>
        <v>0</v>
      </c>
      <c r="AE93" s="6" t="s">
        <v>1346</v>
      </c>
      <c r="AF93" s="6" t="s">
        <v>1322</v>
      </c>
      <c r="AG93" s="6" t="s">
        <v>1073</v>
      </c>
      <c r="AH93" s="6" t="s">
        <v>1332</v>
      </c>
      <c r="AI93" s="6" t="s">
        <v>1357</v>
      </c>
      <c r="AJ93" s="6" t="s">
        <v>113</v>
      </c>
      <c r="AK93" s="6" t="s">
        <v>80</v>
      </c>
      <c r="AL93" s="6" t="s">
        <v>1333</v>
      </c>
      <c r="AM93" s="6" t="s">
        <v>82</v>
      </c>
      <c r="AN93" s="6" t="s">
        <v>1354</v>
      </c>
      <c r="AO93" s="6" t="s">
        <v>2319</v>
      </c>
      <c r="AP93" s="6" t="s">
        <v>2319</v>
      </c>
      <c r="AQ93" s="6" t="s">
        <v>2319</v>
      </c>
      <c r="AR93" s="6" t="s">
        <v>2319</v>
      </c>
      <c r="AS93" s="6" t="s">
        <v>2319</v>
      </c>
      <c r="AT93" s="6" t="s">
        <v>2319</v>
      </c>
    </row>
    <row r="94" spans="1:46" ht="17.25" customHeight="1" x14ac:dyDescent="0.25">
      <c r="A94" t="s">
        <v>107</v>
      </c>
      <c r="B94" t="s">
        <v>1745</v>
      </c>
      <c r="C94" t="s">
        <v>1320</v>
      </c>
      <c r="D94" s="28" t="str">
        <f t="shared" si="11"/>
        <v>Teaneck township, Bergen County</v>
      </c>
      <c r="E94" t="s">
        <v>2214</v>
      </c>
      <c r="F94" t="s">
        <v>2201</v>
      </c>
      <c r="G94" s="32">
        <f>COUNTIFS('Raw Data from UFBs'!$A$3:$A$1389,'Summary By Town'!$A94,'Raw Data from UFBs'!$D$3:$D$1389,'Summary By Town'!$G$2)</f>
        <v>0</v>
      </c>
      <c r="H94" s="33">
        <f>SUMIFS('Raw Data from UFBs'!E$3:E$1389,'Raw Data from UFBs'!$A$3:$A$1389,'Summary By Town'!$A94,'Raw Data from UFBs'!$D$3:$D$1389,'Summary By Town'!$G$2)</f>
        <v>0</v>
      </c>
      <c r="I94" s="33">
        <f>SUMIFS('Raw Data from UFBs'!F$3:F$1389,'Raw Data from UFBs'!$A$3:$A$1389,'Summary By Town'!$A94,'Raw Data from UFBs'!$D$3:$D$1389,'Summary By Town'!$G$2)</f>
        <v>0</v>
      </c>
      <c r="J94" s="34">
        <f t="shared" si="12"/>
        <v>0</v>
      </c>
      <c r="K94" s="32">
        <f>COUNTIFS('Raw Data from UFBs'!$A$3:$A$1389,'Summary By Town'!$A94,'Raw Data from UFBs'!$D$3:$D$1389,'Summary By Town'!$K$2)</f>
        <v>0</v>
      </c>
      <c r="L94" s="33">
        <f>SUMIFS('Raw Data from UFBs'!E$3:E$1389,'Raw Data from UFBs'!$A$3:$A$1389,'Summary By Town'!$A94,'Raw Data from UFBs'!$D$3:$D$1389,'Summary By Town'!$K$2)</f>
        <v>0</v>
      </c>
      <c r="M94" s="33">
        <f>SUMIFS('Raw Data from UFBs'!F$3:F$1389,'Raw Data from UFBs'!$A$3:$A$1389,'Summary By Town'!$A94,'Raw Data from UFBs'!$D$3:$D$1389,'Summary By Town'!$K$2)</f>
        <v>0</v>
      </c>
      <c r="N94" s="34">
        <f t="shared" si="13"/>
        <v>0</v>
      </c>
      <c r="O94" s="32">
        <f>COUNTIFS('Raw Data from UFBs'!$A$3:$A$1389,'Summary By Town'!$A94,'Raw Data from UFBs'!$D$3:$D$1389,'Summary By Town'!$O$2)</f>
        <v>2</v>
      </c>
      <c r="P94" s="33">
        <f>SUMIFS('Raw Data from UFBs'!E$3:E$1389,'Raw Data from UFBs'!$A$3:$A$1389,'Summary By Town'!$A94,'Raw Data from UFBs'!$D$3:$D$1389,'Summary By Town'!$O$2)</f>
        <v>140800</v>
      </c>
      <c r="Q94" s="33">
        <f>SUMIFS('Raw Data from UFBs'!F$3:F$1389,'Raw Data from UFBs'!$A$3:$A$1389,'Summary By Town'!$A94,'Raw Data from UFBs'!$D$3:$D$1389,'Summary By Town'!$O$2)</f>
        <v>17700000</v>
      </c>
      <c r="R94" s="34">
        <f t="shared" si="14"/>
        <v>565761.97124908702</v>
      </c>
      <c r="S94" s="32">
        <f t="shared" si="15"/>
        <v>2</v>
      </c>
      <c r="T94" s="33">
        <f t="shared" si="16"/>
        <v>140800</v>
      </c>
      <c r="U94" s="33">
        <f t="shared" si="17"/>
        <v>17700000</v>
      </c>
      <c r="V94" s="34">
        <f t="shared" si="18"/>
        <v>565761.97124908702</v>
      </c>
      <c r="W94" s="73">
        <v>5685614600</v>
      </c>
      <c r="X94" s="74">
        <v>3.1963953177914521</v>
      </c>
      <c r="Y94" s="75">
        <v>0.34362723237674958</v>
      </c>
      <c r="Z94" s="5">
        <f t="shared" si="19"/>
        <v>146028.50604569161</v>
      </c>
      <c r="AA94" s="10">
        <f t="shared" si="20"/>
        <v>3.1131199079163755E-3</v>
      </c>
      <c r="AB94" s="73">
        <v>69640297.620000005</v>
      </c>
      <c r="AC94" s="7">
        <f t="shared" si="21"/>
        <v>2.0968966393927883E-3</v>
      </c>
      <c r="AE94" s="6" t="s">
        <v>1347</v>
      </c>
      <c r="AF94" s="6" t="s">
        <v>86</v>
      </c>
      <c r="AG94" s="6" t="s">
        <v>1321</v>
      </c>
      <c r="AH94" s="6" t="s">
        <v>82</v>
      </c>
      <c r="AI94" s="6" t="s">
        <v>75</v>
      </c>
      <c r="AJ94" s="6" t="s">
        <v>53</v>
      </c>
      <c r="AK94" s="6" t="s">
        <v>1349</v>
      </c>
      <c r="AL94" s="6" t="s">
        <v>1337</v>
      </c>
      <c r="AM94" s="6" t="s">
        <v>2319</v>
      </c>
      <c r="AN94" s="6" t="s">
        <v>2319</v>
      </c>
      <c r="AO94" s="6" t="s">
        <v>2319</v>
      </c>
      <c r="AP94" s="6" t="s">
        <v>2319</v>
      </c>
      <c r="AQ94" s="6" t="s">
        <v>2319</v>
      </c>
      <c r="AR94" s="6" t="s">
        <v>2319</v>
      </c>
      <c r="AS94" s="6" t="s">
        <v>2319</v>
      </c>
      <c r="AT94" s="6" t="s">
        <v>2319</v>
      </c>
    </row>
    <row r="95" spans="1:46" ht="17.25" customHeight="1" x14ac:dyDescent="0.25">
      <c r="A95" t="s">
        <v>1358</v>
      </c>
      <c r="B95" t="s">
        <v>1746</v>
      </c>
      <c r="C95" t="s">
        <v>1320</v>
      </c>
      <c r="D95" s="28" t="str">
        <f t="shared" si="11"/>
        <v>Washington township, Bergen County</v>
      </c>
      <c r="E95" t="s">
        <v>2214</v>
      </c>
      <c r="F95" t="s">
        <v>2201</v>
      </c>
      <c r="G95" s="32">
        <f>COUNTIFS('Raw Data from UFBs'!$A$3:$A$1389,'Summary By Town'!$A95,'Raw Data from UFBs'!$D$3:$D$1389,'Summary By Town'!$G$2)</f>
        <v>0</v>
      </c>
      <c r="H95" s="33">
        <f>SUMIFS('Raw Data from UFBs'!E$3:E$1389,'Raw Data from UFBs'!$A$3:$A$1389,'Summary By Town'!$A95,'Raw Data from UFBs'!$D$3:$D$1389,'Summary By Town'!$G$2)</f>
        <v>0</v>
      </c>
      <c r="I95" s="33">
        <f>SUMIFS('Raw Data from UFBs'!F$3:F$1389,'Raw Data from UFBs'!$A$3:$A$1389,'Summary By Town'!$A95,'Raw Data from UFBs'!$D$3:$D$1389,'Summary By Town'!$G$2)</f>
        <v>0</v>
      </c>
      <c r="J95" s="34">
        <f t="shared" si="12"/>
        <v>0</v>
      </c>
      <c r="K95" s="32">
        <f>COUNTIFS('Raw Data from UFBs'!$A$3:$A$1389,'Summary By Town'!$A95,'Raw Data from UFBs'!$D$3:$D$1389,'Summary By Town'!$K$2)</f>
        <v>0</v>
      </c>
      <c r="L95" s="33">
        <f>SUMIFS('Raw Data from UFBs'!E$3:E$1389,'Raw Data from UFBs'!$A$3:$A$1389,'Summary By Town'!$A95,'Raw Data from UFBs'!$D$3:$D$1389,'Summary By Town'!$K$2)</f>
        <v>0</v>
      </c>
      <c r="M95" s="33">
        <f>SUMIFS('Raw Data from UFBs'!F$3:F$1389,'Raw Data from UFBs'!$A$3:$A$1389,'Summary By Town'!$A95,'Raw Data from UFBs'!$D$3:$D$1389,'Summary By Town'!$K$2)</f>
        <v>0</v>
      </c>
      <c r="N95" s="34">
        <f t="shared" si="13"/>
        <v>0</v>
      </c>
      <c r="O95" s="32">
        <f>COUNTIFS('Raw Data from UFBs'!$A$3:$A$1389,'Summary By Town'!$A95,'Raw Data from UFBs'!$D$3:$D$1389,'Summary By Town'!$O$2)</f>
        <v>0</v>
      </c>
      <c r="P95" s="33">
        <f>SUMIFS('Raw Data from UFBs'!E$3:E$1389,'Raw Data from UFBs'!$A$3:$A$1389,'Summary By Town'!$A95,'Raw Data from UFBs'!$D$3:$D$1389,'Summary By Town'!$O$2)</f>
        <v>0</v>
      </c>
      <c r="Q95" s="33">
        <f>SUMIFS('Raw Data from UFBs'!F$3:F$1389,'Raw Data from UFBs'!$A$3:$A$1389,'Summary By Town'!$A95,'Raw Data from UFBs'!$D$3:$D$1389,'Summary By Town'!$O$2)</f>
        <v>0</v>
      </c>
      <c r="R95" s="34">
        <f t="shared" si="14"/>
        <v>0</v>
      </c>
      <c r="S95" s="32">
        <f t="shared" si="15"/>
        <v>0</v>
      </c>
      <c r="T95" s="33">
        <f t="shared" si="16"/>
        <v>0</v>
      </c>
      <c r="U95" s="33">
        <f t="shared" si="17"/>
        <v>0</v>
      </c>
      <c r="V95" s="34">
        <f t="shared" si="18"/>
        <v>0</v>
      </c>
      <c r="W95" s="73">
        <v>1806913864</v>
      </c>
      <c r="X95" s="74">
        <v>2.4280004120252912</v>
      </c>
      <c r="Y95" s="75">
        <v>0.24809723086354912</v>
      </c>
      <c r="Z95" s="5">
        <f t="shared" si="19"/>
        <v>0</v>
      </c>
      <c r="AA95" s="10">
        <f t="shared" si="20"/>
        <v>0</v>
      </c>
      <c r="AB95" s="73">
        <v>12844854</v>
      </c>
      <c r="AC95" s="7">
        <f t="shared" si="21"/>
        <v>0</v>
      </c>
      <c r="AE95" s="6" t="s">
        <v>1345</v>
      </c>
      <c r="AF95" s="6" t="s">
        <v>72</v>
      </c>
      <c r="AG95" s="6" t="s">
        <v>110</v>
      </c>
      <c r="AH95" s="6" t="s">
        <v>1348</v>
      </c>
      <c r="AI95" s="6" t="s">
        <v>1331</v>
      </c>
      <c r="AJ95" s="6" t="s">
        <v>85</v>
      </c>
      <c r="AK95" s="6" t="s">
        <v>1352</v>
      </c>
      <c r="AL95" s="6" t="s">
        <v>2319</v>
      </c>
      <c r="AM95" s="6" t="s">
        <v>2319</v>
      </c>
      <c r="AN95" s="6" t="s">
        <v>2319</v>
      </c>
      <c r="AO95" s="6" t="s">
        <v>2319</v>
      </c>
      <c r="AP95" s="6" t="s">
        <v>2319</v>
      </c>
      <c r="AQ95" s="6" t="s">
        <v>2319</v>
      </c>
      <c r="AR95" s="6" t="s">
        <v>2319</v>
      </c>
      <c r="AS95" s="6" t="s">
        <v>2319</v>
      </c>
      <c r="AT95" s="6" t="s">
        <v>2319</v>
      </c>
    </row>
    <row r="96" spans="1:46" ht="17.25" customHeight="1" x14ac:dyDescent="0.25">
      <c r="A96" t="s">
        <v>1359</v>
      </c>
      <c r="B96" t="s">
        <v>1747</v>
      </c>
      <c r="C96" t="s">
        <v>1320</v>
      </c>
      <c r="D96" s="28" t="str">
        <f t="shared" si="11"/>
        <v>Wyckoff township, Bergen County</v>
      </c>
      <c r="E96" t="s">
        <v>2214</v>
      </c>
      <c r="F96" t="s">
        <v>2201</v>
      </c>
      <c r="G96" s="32">
        <f>COUNTIFS('Raw Data from UFBs'!$A$3:$A$1389,'Summary By Town'!$A96,'Raw Data from UFBs'!$D$3:$D$1389,'Summary By Town'!$G$2)</f>
        <v>0</v>
      </c>
      <c r="H96" s="33">
        <f>SUMIFS('Raw Data from UFBs'!E$3:E$1389,'Raw Data from UFBs'!$A$3:$A$1389,'Summary By Town'!$A96,'Raw Data from UFBs'!$D$3:$D$1389,'Summary By Town'!$G$2)</f>
        <v>0</v>
      </c>
      <c r="I96" s="33">
        <f>SUMIFS('Raw Data from UFBs'!F$3:F$1389,'Raw Data from UFBs'!$A$3:$A$1389,'Summary By Town'!$A96,'Raw Data from UFBs'!$D$3:$D$1389,'Summary By Town'!$G$2)</f>
        <v>0</v>
      </c>
      <c r="J96" s="34">
        <f t="shared" si="12"/>
        <v>0</v>
      </c>
      <c r="K96" s="32">
        <f>COUNTIFS('Raw Data from UFBs'!$A$3:$A$1389,'Summary By Town'!$A96,'Raw Data from UFBs'!$D$3:$D$1389,'Summary By Town'!$K$2)</f>
        <v>0</v>
      </c>
      <c r="L96" s="33">
        <f>SUMIFS('Raw Data from UFBs'!E$3:E$1389,'Raw Data from UFBs'!$A$3:$A$1389,'Summary By Town'!$A96,'Raw Data from UFBs'!$D$3:$D$1389,'Summary By Town'!$K$2)</f>
        <v>0</v>
      </c>
      <c r="M96" s="33">
        <f>SUMIFS('Raw Data from UFBs'!F$3:F$1389,'Raw Data from UFBs'!$A$3:$A$1389,'Summary By Town'!$A96,'Raw Data from UFBs'!$D$3:$D$1389,'Summary By Town'!$K$2)</f>
        <v>0</v>
      </c>
      <c r="N96" s="34">
        <f t="shared" si="13"/>
        <v>0</v>
      </c>
      <c r="O96" s="32">
        <f>COUNTIFS('Raw Data from UFBs'!$A$3:$A$1389,'Summary By Town'!$A96,'Raw Data from UFBs'!$D$3:$D$1389,'Summary By Town'!$O$2)</f>
        <v>0</v>
      </c>
      <c r="P96" s="33">
        <f>SUMIFS('Raw Data from UFBs'!E$3:E$1389,'Raw Data from UFBs'!$A$3:$A$1389,'Summary By Town'!$A96,'Raw Data from UFBs'!$D$3:$D$1389,'Summary By Town'!$O$2)</f>
        <v>0</v>
      </c>
      <c r="Q96" s="33">
        <f>SUMIFS('Raw Data from UFBs'!F$3:F$1389,'Raw Data from UFBs'!$A$3:$A$1389,'Summary By Town'!$A96,'Raw Data from UFBs'!$D$3:$D$1389,'Summary By Town'!$O$2)</f>
        <v>0</v>
      </c>
      <c r="R96" s="34">
        <f t="shared" si="14"/>
        <v>0</v>
      </c>
      <c r="S96" s="32">
        <f t="shared" si="15"/>
        <v>0</v>
      </c>
      <c r="T96" s="33">
        <f t="shared" si="16"/>
        <v>0</v>
      </c>
      <c r="U96" s="33">
        <f t="shared" si="17"/>
        <v>0</v>
      </c>
      <c r="V96" s="34">
        <f t="shared" si="18"/>
        <v>0</v>
      </c>
      <c r="W96" s="73">
        <v>5059321500</v>
      </c>
      <c r="X96" s="74">
        <v>1.8092929119096559</v>
      </c>
      <c r="Y96" s="75">
        <v>0.16094545787392198</v>
      </c>
      <c r="Z96" s="5">
        <f t="shared" si="19"/>
        <v>0</v>
      </c>
      <c r="AA96" s="10">
        <f t="shared" si="20"/>
        <v>0</v>
      </c>
      <c r="AB96" s="73">
        <v>18188736</v>
      </c>
      <c r="AC96" s="7">
        <f t="shared" si="21"/>
        <v>0</v>
      </c>
      <c r="AE96" s="6" t="s">
        <v>1574</v>
      </c>
      <c r="AF96" s="6" t="s">
        <v>1572</v>
      </c>
      <c r="AG96" s="6" t="s">
        <v>1348</v>
      </c>
      <c r="AH96" s="6" t="s">
        <v>91</v>
      </c>
      <c r="AI96" s="6" t="s">
        <v>1356</v>
      </c>
      <c r="AJ96" s="6" t="s">
        <v>1327</v>
      </c>
      <c r="AK96" s="6" t="s">
        <v>50</v>
      </c>
      <c r="AL96" s="6" t="s">
        <v>1334</v>
      </c>
      <c r="AM96" s="6" t="s">
        <v>2319</v>
      </c>
      <c r="AN96" s="6" t="s">
        <v>2319</v>
      </c>
      <c r="AO96" s="6" t="s">
        <v>2319</v>
      </c>
      <c r="AP96" s="6" t="s">
        <v>2319</v>
      </c>
      <c r="AQ96" s="6" t="s">
        <v>2319</v>
      </c>
      <c r="AR96" s="6" t="s">
        <v>2319</v>
      </c>
      <c r="AS96" s="6" t="s">
        <v>2319</v>
      </c>
      <c r="AT96" s="6" t="s">
        <v>2319</v>
      </c>
    </row>
    <row r="97" spans="1:46" ht="17.25" customHeight="1" x14ac:dyDescent="0.25">
      <c r="A97" t="s">
        <v>115</v>
      </c>
      <c r="B97" t="s">
        <v>1748</v>
      </c>
      <c r="C97" t="s">
        <v>1361</v>
      </c>
      <c r="D97" s="28" t="str">
        <f t="shared" si="11"/>
        <v>Beverly city, Burlington County</v>
      </c>
      <c r="E97" t="s">
        <v>2216</v>
      </c>
      <c r="F97" t="s">
        <v>2201</v>
      </c>
      <c r="G97" s="32">
        <f>COUNTIFS('Raw Data from UFBs'!$A$3:$A$1389,'Summary By Town'!$A97,'Raw Data from UFBs'!$D$3:$D$1389,'Summary By Town'!$G$2)</f>
        <v>1</v>
      </c>
      <c r="H97" s="33">
        <f>SUMIFS('Raw Data from UFBs'!E$3:E$1389,'Raw Data from UFBs'!$A$3:$A$1389,'Summary By Town'!$A97,'Raw Data from UFBs'!$D$3:$D$1389,'Summary By Town'!$G$2)</f>
        <v>0</v>
      </c>
      <c r="I97" s="33">
        <f>SUMIFS('Raw Data from UFBs'!F$3:F$1389,'Raw Data from UFBs'!$A$3:$A$1389,'Summary By Town'!$A97,'Raw Data from UFBs'!$D$3:$D$1389,'Summary By Town'!$G$2)</f>
        <v>628900</v>
      </c>
      <c r="J97" s="34">
        <f t="shared" si="12"/>
        <v>28458.976690914998</v>
      </c>
      <c r="K97" s="32">
        <f>COUNTIFS('Raw Data from UFBs'!$A$3:$A$1389,'Summary By Town'!$A97,'Raw Data from UFBs'!$D$3:$D$1389,'Summary By Town'!$K$2)</f>
        <v>0</v>
      </c>
      <c r="L97" s="33">
        <f>SUMIFS('Raw Data from UFBs'!E$3:E$1389,'Raw Data from UFBs'!$A$3:$A$1389,'Summary By Town'!$A97,'Raw Data from UFBs'!$D$3:$D$1389,'Summary By Town'!$K$2)</f>
        <v>0</v>
      </c>
      <c r="M97" s="33">
        <f>SUMIFS('Raw Data from UFBs'!F$3:F$1389,'Raw Data from UFBs'!$A$3:$A$1389,'Summary By Town'!$A97,'Raw Data from UFBs'!$D$3:$D$1389,'Summary By Town'!$K$2)</f>
        <v>0</v>
      </c>
      <c r="N97" s="34">
        <f t="shared" si="13"/>
        <v>0</v>
      </c>
      <c r="O97" s="32">
        <f>COUNTIFS('Raw Data from UFBs'!$A$3:$A$1389,'Summary By Town'!$A97,'Raw Data from UFBs'!$D$3:$D$1389,'Summary By Town'!$O$2)</f>
        <v>0</v>
      </c>
      <c r="P97" s="33">
        <f>SUMIFS('Raw Data from UFBs'!E$3:E$1389,'Raw Data from UFBs'!$A$3:$A$1389,'Summary By Town'!$A97,'Raw Data from UFBs'!$D$3:$D$1389,'Summary By Town'!$O$2)</f>
        <v>0</v>
      </c>
      <c r="Q97" s="33">
        <f>SUMIFS('Raw Data from UFBs'!F$3:F$1389,'Raw Data from UFBs'!$A$3:$A$1389,'Summary By Town'!$A97,'Raw Data from UFBs'!$D$3:$D$1389,'Summary By Town'!$O$2)</f>
        <v>0</v>
      </c>
      <c r="R97" s="34">
        <f t="shared" si="14"/>
        <v>0</v>
      </c>
      <c r="S97" s="32">
        <f t="shared" si="15"/>
        <v>1</v>
      </c>
      <c r="T97" s="33">
        <f t="shared" si="16"/>
        <v>0</v>
      </c>
      <c r="U97" s="33">
        <f t="shared" si="17"/>
        <v>628900</v>
      </c>
      <c r="V97" s="34">
        <f t="shared" si="18"/>
        <v>28458.976690914998</v>
      </c>
      <c r="W97" s="73">
        <v>135853097</v>
      </c>
      <c r="X97" s="74">
        <v>4.5251990286078865</v>
      </c>
      <c r="Y97" s="75">
        <v>0.34612669543161889</v>
      </c>
      <c r="Z97" s="5">
        <f t="shared" si="19"/>
        <v>9850.4115573918771</v>
      </c>
      <c r="AA97" s="10">
        <f t="shared" si="20"/>
        <v>4.6292650950754549E-3</v>
      </c>
      <c r="AB97" s="73">
        <v>3081380.08</v>
      </c>
      <c r="AC97" s="7">
        <f t="shared" si="21"/>
        <v>3.1967531760612525E-3</v>
      </c>
      <c r="AE97" s="6" t="s">
        <v>137</v>
      </c>
      <c r="AF97" s="6" t="s">
        <v>144</v>
      </c>
      <c r="AG97" s="6" t="s">
        <v>2319</v>
      </c>
      <c r="AH97" s="6" t="s">
        <v>2319</v>
      </c>
      <c r="AI97" s="6" t="s">
        <v>2319</v>
      </c>
      <c r="AJ97" s="6" t="s">
        <v>2319</v>
      </c>
      <c r="AK97" s="6" t="s">
        <v>2319</v>
      </c>
      <c r="AL97" s="6" t="s">
        <v>2319</v>
      </c>
      <c r="AM97" s="6" t="s">
        <v>2319</v>
      </c>
      <c r="AN97" s="6" t="s">
        <v>2319</v>
      </c>
      <c r="AO97" s="6" t="s">
        <v>2319</v>
      </c>
      <c r="AP97" s="6" t="s">
        <v>2319</v>
      </c>
      <c r="AQ97" s="6" t="s">
        <v>2319</v>
      </c>
      <c r="AR97" s="6" t="s">
        <v>2319</v>
      </c>
      <c r="AS97" s="6" t="s">
        <v>2319</v>
      </c>
      <c r="AT97" s="6" t="s">
        <v>2319</v>
      </c>
    </row>
    <row r="98" spans="1:46" ht="17.25" customHeight="1" x14ac:dyDescent="0.25">
      <c r="A98" t="s">
        <v>116</v>
      </c>
      <c r="B98" t="s">
        <v>1749</v>
      </c>
      <c r="C98" t="s">
        <v>1361</v>
      </c>
      <c r="D98" s="28" t="str">
        <f t="shared" si="11"/>
        <v>Bordentown city, Burlington County</v>
      </c>
      <c r="E98" t="s">
        <v>2216</v>
      </c>
      <c r="F98" t="s">
        <v>2205</v>
      </c>
      <c r="G98" s="32">
        <f>COUNTIFS('Raw Data from UFBs'!$A$3:$A$1389,'Summary By Town'!$A98,'Raw Data from UFBs'!$D$3:$D$1389,'Summary By Town'!$G$2)</f>
        <v>2</v>
      </c>
      <c r="H98" s="33">
        <f>SUMIFS('Raw Data from UFBs'!E$3:E$1389,'Raw Data from UFBs'!$A$3:$A$1389,'Summary By Town'!$A98,'Raw Data from UFBs'!$D$3:$D$1389,'Summary By Town'!$G$2)</f>
        <v>214657.75999999998</v>
      </c>
      <c r="I98" s="33">
        <f>SUMIFS('Raw Data from UFBs'!F$3:F$1389,'Raw Data from UFBs'!$A$3:$A$1389,'Summary By Town'!$A98,'Raw Data from UFBs'!$D$3:$D$1389,'Summary By Town'!$G$2)</f>
        <v>11320000</v>
      </c>
      <c r="J98" s="34">
        <f t="shared" si="12"/>
        <v>397936.21368071693</v>
      </c>
      <c r="K98" s="32">
        <f>COUNTIFS('Raw Data from UFBs'!$A$3:$A$1389,'Summary By Town'!$A98,'Raw Data from UFBs'!$D$3:$D$1389,'Summary By Town'!$K$2)</f>
        <v>2</v>
      </c>
      <c r="L98" s="33">
        <f>SUMIFS('Raw Data from UFBs'!E$3:E$1389,'Raw Data from UFBs'!$A$3:$A$1389,'Summary By Town'!$A98,'Raw Data from UFBs'!$D$3:$D$1389,'Summary By Town'!$K$2)</f>
        <v>31956.18</v>
      </c>
      <c r="M98" s="33">
        <f>SUMIFS('Raw Data from UFBs'!F$3:F$1389,'Raw Data from UFBs'!$A$3:$A$1389,'Summary By Town'!$A98,'Raw Data from UFBs'!$D$3:$D$1389,'Summary By Town'!$K$2)</f>
        <v>12324000</v>
      </c>
      <c r="N98" s="34">
        <f t="shared" si="13"/>
        <v>433230.20295063214</v>
      </c>
      <c r="O98" s="32">
        <f>COUNTIFS('Raw Data from UFBs'!$A$3:$A$1389,'Summary By Town'!$A98,'Raw Data from UFBs'!$D$3:$D$1389,'Summary By Town'!$O$2)</f>
        <v>0</v>
      </c>
      <c r="P98" s="33">
        <f>SUMIFS('Raw Data from UFBs'!E$3:E$1389,'Raw Data from UFBs'!$A$3:$A$1389,'Summary By Town'!$A98,'Raw Data from UFBs'!$D$3:$D$1389,'Summary By Town'!$O$2)</f>
        <v>0</v>
      </c>
      <c r="Q98" s="33">
        <f>SUMIFS('Raw Data from UFBs'!F$3:F$1389,'Raw Data from UFBs'!$A$3:$A$1389,'Summary By Town'!$A98,'Raw Data from UFBs'!$D$3:$D$1389,'Summary By Town'!$O$2)</f>
        <v>0</v>
      </c>
      <c r="R98" s="34">
        <f t="shared" si="14"/>
        <v>0</v>
      </c>
      <c r="S98" s="32">
        <f t="shared" si="15"/>
        <v>4</v>
      </c>
      <c r="T98" s="33">
        <f t="shared" si="16"/>
        <v>246613.93999999997</v>
      </c>
      <c r="U98" s="33">
        <f t="shared" si="17"/>
        <v>23644000</v>
      </c>
      <c r="V98" s="34">
        <f t="shared" si="18"/>
        <v>831166.41663134913</v>
      </c>
      <c r="W98" s="73">
        <v>407842157</v>
      </c>
      <c r="X98" s="74">
        <v>3.5153375766847788</v>
      </c>
      <c r="Y98" s="75">
        <v>0.3029728639220855</v>
      </c>
      <c r="Z98" s="5">
        <f t="shared" si="19"/>
        <v>177103.53795774782</v>
      </c>
      <c r="AA98" s="10">
        <f t="shared" si="20"/>
        <v>5.7973408570414164E-2</v>
      </c>
      <c r="AB98" s="73">
        <v>5898001</v>
      </c>
      <c r="AC98" s="7">
        <f t="shared" si="21"/>
        <v>3.00277226059724E-2</v>
      </c>
      <c r="AE98" s="6" t="s">
        <v>121</v>
      </c>
      <c r="AF98" s="6" t="s">
        <v>592</v>
      </c>
      <c r="AG98" s="6" t="s">
        <v>2319</v>
      </c>
      <c r="AH98" s="6" t="s">
        <v>2319</v>
      </c>
      <c r="AI98" s="6" t="s">
        <v>2319</v>
      </c>
      <c r="AJ98" s="6" t="s">
        <v>2319</v>
      </c>
      <c r="AK98" s="6" t="s">
        <v>2319</v>
      </c>
      <c r="AL98" s="6" t="s">
        <v>2319</v>
      </c>
      <c r="AM98" s="6" t="s">
        <v>2319</v>
      </c>
      <c r="AN98" s="6" t="s">
        <v>2319</v>
      </c>
      <c r="AO98" s="6" t="s">
        <v>2319</v>
      </c>
      <c r="AP98" s="6" t="s">
        <v>2319</v>
      </c>
      <c r="AQ98" s="6" t="s">
        <v>2319</v>
      </c>
      <c r="AR98" s="6" t="s">
        <v>2319</v>
      </c>
      <c r="AS98" s="6" t="s">
        <v>2319</v>
      </c>
      <c r="AT98" s="6" t="s">
        <v>2319</v>
      </c>
    </row>
    <row r="99" spans="1:46" ht="17.25" customHeight="1" x14ac:dyDescent="0.25">
      <c r="A99" t="s">
        <v>129</v>
      </c>
      <c r="B99" t="s">
        <v>1750</v>
      </c>
      <c r="C99" t="s">
        <v>1361</v>
      </c>
      <c r="D99" s="28" t="str">
        <f t="shared" si="11"/>
        <v>Burlington city, Burlington County</v>
      </c>
      <c r="E99" t="s">
        <v>2216</v>
      </c>
      <c r="F99" t="s">
        <v>2205</v>
      </c>
      <c r="G99" s="32">
        <f>COUNTIFS('Raw Data from UFBs'!$A$3:$A$1389,'Summary By Town'!$A99,'Raw Data from UFBs'!$D$3:$D$1389,'Summary By Town'!$G$2)</f>
        <v>2</v>
      </c>
      <c r="H99" s="33">
        <f>SUMIFS('Raw Data from UFBs'!E$3:E$1389,'Raw Data from UFBs'!$A$3:$A$1389,'Summary By Town'!$A99,'Raw Data from UFBs'!$D$3:$D$1389,'Summary By Town'!$G$2)</f>
        <v>19279.169999999998</v>
      </c>
      <c r="I99" s="33">
        <f>SUMIFS('Raw Data from UFBs'!F$3:F$1389,'Raw Data from UFBs'!$A$3:$A$1389,'Summary By Town'!$A99,'Raw Data from UFBs'!$D$3:$D$1389,'Summary By Town'!$G$2)</f>
        <v>1325200</v>
      </c>
      <c r="J99" s="34">
        <f t="shared" si="12"/>
        <v>50523.98678891256</v>
      </c>
      <c r="K99" s="32">
        <f>COUNTIFS('Raw Data from UFBs'!$A$3:$A$1389,'Summary By Town'!$A99,'Raw Data from UFBs'!$D$3:$D$1389,'Summary By Town'!$K$2)</f>
        <v>0</v>
      </c>
      <c r="L99" s="33">
        <f>SUMIFS('Raw Data from UFBs'!E$3:E$1389,'Raw Data from UFBs'!$A$3:$A$1389,'Summary By Town'!$A99,'Raw Data from UFBs'!$D$3:$D$1389,'Summary By Town'!$K$2)</f>
        <v>0</v>
      </c>
      <c r="M99" s="33">
        <f>SUMIFS('Raw Data from UFBs'!F$3:F$1389,'Raw Data from UFBs'!$A$3:$A$1389,'Summary By Town'!$A99,'Raw Data from UFBs'!$D$3:$D$1389,'Summary By Town'!$K$2)</f>
        <v>0</v>
      </c>
      <c r="N99" s="34">
        <f t="shared" si="13"/>
        <v>0</v>
      </c>
      <c r="O99" s="32">
        <f>COUNTIFS('Raw Data from UFBs'!$A$3:$A$1389,'Summary By Town'!$A99,'Raw Data from UFBs'!$D$3:$D$1389,'Summary By Town'!$O$2)</f>
        <v>0</v>
      </c>
      <c r="P99" s="33">
        <f>SUMIFS('Raw Data from UFBs'!E$3:E$1389,'Raw Data from UFBs'!$A$3:$A$1389,'Summary By Town'!$A99,'Raw Data from UFBs'!$D$3:$D$1389,'Summary By Town'!$O$2)</f>
        <v>0</v>
      </c>
      <c r="Q99" s="33">
        <f>SUMIFS('Raw Data from UFBs'!F$3:F$1389,'Raw Data from UFBs'!$A$3:$A$1389,'Summary By Town'!$A99,'Raw Data from UFBs'!$D$3:$D$1389,'Summary By Town'!$O$2)</f>
        <v>0</v>
      </c>
      <c r="R99" s="34">
        <f t="shared" si="14"/>
        <v>0</v>
      </c>
      <c r="S99" s="32">
        <f t="shared" si="15"/>
        <v>2</v>
      </c>
      <c r="T99" s="33">
        <f t="shared" si="16"/>
        <v>19279.169999999998</v>
      </c>
      <c r="U99" s="33">
        <f t="shared" si="17"/>
        <v>1325200</v>
      </c>
      <c r="V99" s="34">
        <f t="shared" si="18"/>
        <v>50523.98678891256</v>
      </c>
      <c r="W99" s="73">
        <v>781290388</v>
      </c>
      <c r="X99" s="74">
        <v>3.8125555983181831</v>
      </c>
      <c r="Y99" s="75">
        <v>0.36304341214418989</v>
      </c>
      <c r="Z99" s="5">
        <f t="shared" si="19"/>
        <v>11343.224898866887</v>
      </c>
      <c r="AA99" s="10">
        <f t="shared" si="20"/>
        <v>1.6961683137973022E-3</v>
      </c>
      <c r="AB99" s="73">
        <v>18384087.689999998</v>
      </c>
      <c r="AC99" s="7">
        <f t="shared" si="21"/>
        <v>6.170132067547209E-4</v>
      </c>
      <c r="AE99" s="6" t="s">
        <v>132</v>
      </c>
      <c r="AF99" s="6" t="s">
        <v>2319</v>
      </c>
      <c r="AG99" s="6" t="s">
        <v>2319</v>
      </c>
      <c r="AH99" s="6" t="s">
        <v>2319</v>
      </c>
      <c r="AI99" s="6" t="s">
        <v>2319</v>
      </c>
      <c r="AJ99" s="6" t="s">
        <v>2319</v>
      </c>
      <c r="AK99" s="6" t="s">
        <v>2319</v>
      </c>
      <c r="AL99" s="6" t="s">
        <v>2319</v>
      </c>
      <c r="AM99" s="6" t="s">
        <v>2319</v>
      </c>
      <c r="AN99" s="6" t="s">
        <v>2319</v>
      </c>
      <c r="AO99" s="6" t="s">
        <v>2319</v>
      </c>
      <c r="AP99" s="6" t="s">
        <v>2319</v>
      </c>
      <c r="AQ99" s="6" t="s">
        <v>2319</v>
      </c>
      <c r="AR99" s="6" t="s">
        <v>2319</v>
      </c>
      <c r="AS99" s="6" t="s">
        <v>2319</v>
      </c>
      <c r="AT99" s="6" t="s">
        <v>2319</v>
      </c>
    </row>
    <row r="100" spans="1:46" ht="17.25" customHeight="1" x14ac:dyDescent="0.25">
      <c r="A100" t="s">
        <v>1364</v>
      </c>
      <c r="B100" t="s">
        <v>1751</v>
      </c>
      <c r="C100" t="s">
        <v>1361</v>
      </c>
      <c r="D100" s="28" t="str">
        <f t="shared" si="11"/>
        <v>Fieldsboro borough, Burlington County</v>
      </c>
      <c r="E100" t="s">
        <v>2216</v>
      </c>
      <c r="F100" t="s">
        <v>2201</v>
      </c>
      <c r="G100" s="32">
        <f>COUNTIFS('Raw Data from UFBs'!$A$3:$A$1389,'Summary By Town'!$A100,'Raw Data from UFBs'!$D$3:$D$1389,'Summary By Town'!$G$2)</f>
        <v>0</v>
      </c>
      <c r="H100" s="33">
        <f>SUMIFS('Raw Data from UFBs'!E$3:E$1389,'Raw Data from UFBs'!$A$3:$A$1389,'Summary By Town'!$A100,'Raw Data from UFBs'!$D$3:$D$1389,'Summary By Town'!$G$2)</f>
        <v>0</v>
      </c>
      <c r="I100" s="33">
        <f>SUMIFS('Raw Data from UFBs'!F$3:F$1389,'Raw Data from UFBs'!$A$3:$A$1389,'Summary By Town'!$A100,'Raw Data from UFBs'!$D$3:$D$1389,'Summary By Town'!$G$2)</f>
        <v>0</v>
      </c>
      <c r="J100" s="34">
        <f t="shared" si="12"/>
        <v>0</v>
      </c>
      <c r="K100" s="32">
        <f>COUNTIFS('Raw Data from UFBs'!$A$3:$A$1389,'Summary By Town'!$A100,'Raw Data from UFBs'!$D$3:$D$1389,'Summary By Town'!$K$2)</f>
        <v>0</v>
      </c>
      <c r="L100" s="33">
        <f>SUMIFS('Raw Data from UFBs'!E$3:E$1389,'Raw Data from UFBs'!$A$3:$A$1389,'Summary By Town'!$A100,'Raw Data from UFBs'!$D$3:$D$1389,'Summary By Town'!$K$2)</f>
        <v>0</v>
      </c>
      <c r="M100" s="33">
        <f>SUMIFS('Raw Data from UFBs'!F$3:F$1389,'Raw Data from UFBs'!$A$3:$A$1389,'Summary By Town'!$A100,'Raw Data from UFBs'!$D$3:$D$1389,'Summary By Town'!$K$2)</f>
        <v>0</v>
      </c>
      <c r="N100" s="34">
        <f t="shared" si="13"/>
        <v>0</v>
      </c>
      <c r="O100" s="32">
        <f>COUNTIFS('Raw Data from UFBs'!$A$3:$A$1389,'Summary By Town'!$A100,'Raw Data from UFBs'!$D$3:$D$1389,'Summary By Town'!$O$2)</f>
        <v>0</v>
      </c>
      <c r="P100" s="33">
        <f>SUMIFS('Raw Data from UFBs'!E$3:E$1389,'Raw Data from UFBs'!$A$3:$A$1389,'Summary By Town'!$A100,'Raw Data from UFBs'!$D$3:$D$1389,'Summary By Town'!$O$2)</f>
        <v>0</v>
      </c>
      <c r="Q100" s="33">
        <f>SUMIFS('Raw Data from UFBs'!F$3:F$1389,'Raw Data from UFBs'!$A$3:$A$1389,'Summary By Town'!$A100,'Raw Data from UFBs'!$D$3:$D$1389,'Summary By Town'!$O$2)</f>
        <v>0</v>
      </c>
      <c r="R100" s="34">
        <f t="shared" si="14"/>
        <v>0</v>
      </c>
      <c r="S100" s="32">
        <f t="shared" si="15"/>
        <v>0</v>
      </c>
      <c r="T100" s="33">
        <f t="shared" si="16"/>
        <v>0</v>
      </c>
      <c r="U100" s="33">
        <f t="shared" si="17"/>
        <v>0</v>
      </c>
      <c r="V100" s="34">
        <f t="shared" si="18"/>
        <v>0</v>
      </c>
      <c r="W100" s="73">
        <v>57465677</v>
      </c>
      <c r="X100" s="74">
        <v>2.8721609592800825</v>
      </c>
      <c r="Y100" s="75">
        <v>0.19742142779231445</v>
      </c>
      <c r="Z100" s="5">
        <f t="shared" si="19"/>
        <v>0</v>
      </c>
      <c r="AA100" s="10">
        <f t="shared" si="20"/>
        <v>0</v>
      </c>
      <c r="AB100" s="73">
        <v>799200</v>
      </c>
      <c r="AC100" s="7">
        <f t="shared" si="21"/>
        <v>0</v>
      </c>
      <c r="AE100" s="6" t="s">
        <v>121</v>
      </c>
      <c r="AF100" s="6" t="s">
        <v>2319</v>
      </c>
      <c r="AG100" s="6" t="s">
        <v>2319</v>
      </c>
      <c r="AH100" s="6" t="s">
        <v>2319</v>
      </c>
      <c r="AI100" s="6" t="s">
        <v>2319</v>
      </c>
      <c r="AJ100" s="6" t="s">
        <v>2319</v>
      </c>
      <c r="AK100" s="6" t="s">
        <v>2319</v>
      </c>
      <c r="AL100" s="6" t="s">
        <v>2319</v>
      </c>
      <c r="AM100" s="6" t="s">
        <v>2319</v>
      </c>
      <c r="AN100" s="6" t="s">
        <v>2319</v>
      </c>
      <c r="AO100" s="6" t="s">
        <v>2319</v>
      </c>
      <c r="AP100" s="6" t="s">
        <v>2319</v>
      </c>
      <c r="AQ100" s="6" t="s">
        <v>2319</v>
      </c>
      <c r="AR100" s="6" t="s">
        <v>2319</v>
      </c>
      <c r="AS100" s="6" t="s">
        <v>2319</v>
      </c>
      <c r="AT100" s="6" t="s">
        <v>2319</v>
      </c>
    </row>
    <row r="101" spans="1:46" ht="17.25" customHeight="1" x14ac:dyDescent="0.25">
      <c r="A101" t="s">
        <v>1366</v>
      </c>
      <c r="B101" t="s">
        <v>1752</v>
      </c>
      <c r="C101" t="s">
        <v>1361</v>
      </c>
      <c r="D101" s="28" t="str">
        <f t="shared" si="11"/>
        <v>Medford Lakes borough, Burlington County</v>
      </c>
      <c r="E101" t="s">
        <v>2216</v>
      </c>
      <c r="F101" t="s">
        <v>2201</v>
      </c>
      <c r="G101" s="32">
        <f>COUNTIFS('Raw Data from UFBs'!$A$3:$A$1389,'Summary By Town'!$A101,'Raw Data from UFBs'!$D$3:$D$1389,'Summary By Town'!$G$2)</f>
        <v>0</v>
      </c>
      <c r="H101" s="33">
        <f>SUMIFS('Raw Data from UFBs'!E$3:E$1389,'Raw Data from UFBs'!$A$3:$A$1389,'Summary By Town'!$A101,'Raw Data from UFBs'!$D$3:$D$1389,'Summary By Town'!$G$2)</f>
        <v>0</v>
      </c>
      <c r="I101" s="33">
        <f>SUMIFS('Raw Data from UFBs'!F$3:F$1389,'Raw Data from UFBs'!$A$3:$A$1389,'Summary By Town'!$A101,'Raw Data from UFBs'!$D$3:$D$1389,'Summary By Town'!$G$2)</f>
        <v>0</v>
      </c>
      <c r="J101" s="34">
        <f t="shared" si="12"/>
        <v>0</v>
      </c>
      <c r="K101" s="32">
        <f>COUNTIFS('Raw Data from UFBs'!$A$3:$A$1389,'Summary By Town'!$A101,'Raw Data from UFBs'!$D$3:$D$1389,'Summary By Town'!$K$2)</f>
        <v>0</v>
      </c>
      <c r="L101" s="33">
        <f>SUMIFS('Raw Data from UFBs'!E$3:E$1389,'Raw Data from UFBs'!$A$3:$A$1389,'Summary By Town'!$A101,'Raw Data from UFBs'!$D$3:$D$1389,'Summary By Town'!$K$2)</f>
        <v>0</v>
      </c>
      <c r="M101" s="33">
        <f>SUMIFS('Raw Data from UFBs'!F$3:F$1389,'Raw Data from UFBs'!$A$3:$A$1389,'Summary By Town'!$A101,'Raw Data from UFBs'!$D$3:$D$1389,'Summary By Town'!$K$2)</f>
        <v>0</v>
      </c>
      <c r="N101" s="34">
        <f t="shared" si="13"/>
        <v>0</v>
      </c>
      <c r="O101" s="32">
        <f>COUNTIFS('Raw Data from UFBs'!$A$3:$A$1389,'Summary By Town'!$A101,'Raw Data from UFBs'!$D$3:$D$1389,'Summary By Town'!$O$2)</f>
        <v>0</v>
      </c>
      <c r="P101" s="33">
        <f>SUMIFS('Raw Data from UFBs'!E$3:E$1389,'Raw Data from UFBs'!$A$3:$A$1389,'Summary By Town'!$A101,'Raw Data from UFBs'!$D$3:$D$1389,'Summary By Town'!$O$2)</f>
        <v>0</v>
      </c>
      <c r="Q101" s="33">
        <f>SUMIFS('Raw Data from UFBs'!F$3:F$1389,'Raw Data from UFBs'!$A$3:$A$1389,'Summary By Town'!$A101,'Raw Data from UFBs'!$D$3:$D$1389,'Summary By Town'!$O$2)</f>
        <v>0</v>
      </c>
      <c r="R101" s="34">
        <f t="shared" si="14"/>
        <v>0</v>
      </c>
      <c r="S101" s="32">
        <f t="shared" si="15"/>
        <v>0</v>
      </c>
      <c r="T101" s="33">
        <f t="shared" si="16"/>
        <v>0</v>
      </c>
      <c r="U101" s="33">
        <f t="shared" si="17"/>
        <v>0</v>
      </c>
      <c r="V101" s="34">
        <f t="shared" si="18"/>
        <v>0</v>
      </c>
      <c r="W101" s="73">
        <v>469226642</v>
      </c>
      <c r="X101" s="74">
        <v>3.323706601367781</v>
      </c>
      <c r="Y101" s="75">
        <v>0.19592717242848814</v>
      </c>
      <c r="Z101" s="5">
        <f t="shared" si="19"/>
        <v>0</v>
      </c>
      <c r="AA101" s="10">
        <f t="shared" si="20"/>
        <v>0</v>
      </c>
      <c r="AB101" s="73">
        <v>4696107.17</v>
      </c>
      <c r="AC101" s="7">
        <f t="shared" si="21"/>
        <v>0</v>
      </c>
      <c r="AE101" s="6" t="s">
        <v>166</v>
      </c>
      <c r="AF101" s="6" t="s">
        <v>2319</v>
      </c>
      <c r="AG101" s="6" t="s">
        <v>2319</v>
      </c>
      <c r="AH101" s="6" t="s">
        <v>2319</v>
      </c>
      <c r="AI101" s="6" t="s">
        <v>2319</v>
      </c>
      <c r="AJ101" s="6" t="s">
        <v>2319</v>
      </c>
      <c r="AK101" s="6" t="s">
        <v>2319</v>
      </c>
      <c r="AL101" s="6" t="s">
        <v>2319</v>
      </c>
      <c r="AM101" s="6" t="s">
        <v>2319</v>
      </c>
      <c r="AN101" s="6" t="s">
        <v>2319</v>
      </c>
      <c r="AO101" s="6" t="s">
        <v>2319</v>
      </c>
      <c r="AP101" s="6" t="s">
        <v>2319</v>
      </c>
      <c r="AQ101" s="6" t="s">
        <v>2319</v>
      </c>
      <c r="AR101" s="6" t="s">
        <v>2319</v>
      </c>
      <c r="AS101" s="6" t="s">
        <v>2319</v>
      </c>
      <c r="AT101" s="6" t="s">
        <v>2319</v>
      </c>
    </row>
    <row r="102" spans="1:46" ht="17.25" customHeight="1" x14ac:dyDescent="0.25">
      <c r="A102" t="s">
        <v>1370</v>
      </c>
      <c r="B102" t="s">
        <v>1753</v>
      </c>
      <c r="C102" t="s">
        <v>1361</v>
      </c>
      <c r="D102" s="28" t="str">
        <f t="shared" si="11"/>
        <v>Palmyra borough, Burlington County</v>
      </c>
      <c r="E102" t="s">
        <v>2216</v>
      </c>
      <c r="F102" t="s">
        <v>2205</v>
      </c>
      <c r="G102" s="32">
        <f>COUNTIFS('Raw Data from UFBs'!$A$3:$A$1389,'Summary By Town'!$A102,'Raw Data from UFBs'!$D$3:$D$1389,'Summary By Town'!$G$2)</f>
        <v>0</v>
      </c>
      <c r="H102" s="33">
        <f>SUMIFS('Raw Data from UFBs'!E$3:E$1389,'Raw Data from UFBs'!$A$3:$A$1389,'Summary By Town'!$A102,'Raw Data from UFBs'!$D$3:$D$1389,'Summary By Town'!$G$2)</f>
        <v>0</v>
      </c>
      <c r="I102" s="33">
        <f>SUMIFS('Raw Data from UFBs'!F$3:F$1389,'Raw Data from UFBs'!$A$3:$A$1389,'Summary By Town'!$A102,'Raw Data from UFBs'!$D$3:$D$1389,'Summary By Town'!$G$2)</f>
        <v>0</v>
      </c>
      <c r="J102" s="34">
        <f t="shared" si="12"/>
        <v>0</v>
      </c>
      <c r="K102" s="32">
        <f>COUNTIFS('Raw Data from UFBs'!$A$3:$A$1389,'Summary By Town'!$A102,'Raw Data from UFBs'!$D$3:$D$1389,'Summary By Town'!$K$2)</f>
        <v>0</v>
      </c>
      <c r="L102" s="33">
        <f>SUMIFS('Raw Data from UFBs'!E$3:E$1389,'Raw Data from UFBs'!$A$3:$A$1389,'Summary By Town'!$A102,'Raw Data from UFBs'!$D$3:$D$1389,'Summary By Town'!$K$2)</f>
        <v>0</v>
      </c>
      <c r="M102" s="33">
        <f>SUMIFS('Raw Data from UFBs'!F$3:F$1389,'Raw Data from UFBs'!$A$3:$A$1389,'Summary By Town'!$A102,'Raw Data from UFBs'!$D$3:$D$1389,'Summary By Town'!$K$2)</f>
        <v>0</v>
      </c>
      <c r="N102" s="34">
        <f t="shared" si="13"/>
        <v>0</v>
      </c>
      <c r="O102" s="32">
        <f>COUNTIFS('Raw Data from UFBs'!$A$3:$A$1389,'Summary By Town'!$A102,'Raw Data from UFBs'!$D$3:$D$1389,'Summary By Town'!$O$2)</f>
        <v>0</v>
      </c>
      <c r="P102" s="33">
        <f>SUMIFS('Raw Data from UFBs'!E$3:E$1389,'Raw Data from UFBs'!$A$3:$A$1389,'Summary By Town'!$A102,'Raw Data from UFBs'!$D$3:$D$1389,'Summary By Town'!$O$2)</f>
        <v>0</v>
      </c>
      <c r="Q102" s="33">
        <f>SUMIFS('Raw Data from UFBs'!F$3:F$1389,'Raw Data from UFBs'!$A$3:$A$1389,'Summary By Town'!$A102,'Raw Data from UFBs'!$D$3:$D$1389,'Summary By Town'!$O$2)</f>
        <v>0</v>
      </c>
      <c r="R102" s="34">
        <f t="shared" si="14"/>
        <v>0</v>
      </c>
      <c r="S102" s="32">
        <f t="shared" si="15"/>
        <v>0</v>
      </c>
      <c r="T102" s="33">
        <f t="shared" si="16"/>
        <v>0</v>
      </c>
      <c r="U102" s="33">
        <f t="shared" si="17"/>
        <v>0</v>
      </c>
      <c r="V102" s="34">
        <f t="shared" si="18"/>
        <v>0</v>
      </c>
      <c r="W102" s="73">
        <v>529359838</v>
      </c>
      <c r="X102" s="74">
        <v>3.8787135763589338</v>
      </c>
      <c r="Y102" s="75">
        <v>0.320499243535256</v>
      </c>
      <c r="Z102" s="5">
        <f t="shared" si="19"/>
        <v>0</v>
      </c>
      <c r="AA102" s="10">
        <f t="shared" si="20"/>
        <v>0</v>
      </c>
      <c r="AB102" s="73">
        <v>8752720.0500000007</v>
      </c>
      <c r="AC102" s="7">
        <f t="shared" si="21"/>
        <v>0</v>
      </c>
      <c r="AE102" s="6" t="s">
        <v>284</v>
      </c>
      <c r="AF102" s="6" t="s">
        <v>1373</v>
      </c>
      <c r="AG102" s="6" t="s">
        <v>135</v>
      </c>
      <c r="AH102" s="6" t="s">
        <v>2319</v>
      </c>
      <c r="AI102" s="6" t="s">
        <v>2319</v>
      </c>
      <c r="AJ102" s="6" t="s">
        <v>2319</v>
      </c>
      <c r="AK102" s="6" t="s">
        <v>2319</v>
      </c>
      <c r="AL102" s="6" t="s">
        <v>2319</v>
      </c>
      <c r="AM102" s="6" t="s">
        <v>2319</v>
      </c>
      <c r="AN102" s="6" t="s">
        <v>2319</v>
      </c>
      <c r="AO102" s="6" t="s">
        <v>2319</v>
      </c>
      <c r="AP102" s="6" t="s">
        <v>2319</v>
      </c>
      <c r="AQ102" s="6" t="s">
        <v>2319</v>
      </c>
      <c r="AR102" s="6" t="s">
        <v>2319</v>
      </c>
      <c r="AS102" s="6" t="s">
        <v>2319</v>
      </c>
      <c r="AT102" s="6" t="s">
        <v>2319</v>
      </c>
    </row>
    <row r="103" spans="1:46" ht="17.25" customHeight="1" x14ac:dyDescent="0.25">
      <c r="A103" t="s">
        <v>1371</v>
      </c>
      <c r="B103" t="s">
        <v>1754</v>
      </c>
      <c r="C103" t="s">
        <v>1361</v>
      </c>
      <c r="D103" s="28" t="str">
        <f t="shared" si="11"/>
        <v>Pemberton borough, Burlington County</v>
      </c>
      <c r="E103" t="s">
        <v>2216</v>
      </c>
      <c r="F103" t="s">
        <v>2206</v>
      </c>
      <c r="G103" s="32">
        <f>COUNTIFS('Raw Data from UFBs'!$A$3:$A$1389,'Summary By Town'!$A103,'Raw Data from UFBs'!$D$3:$D$1389,'Summary By Town'!$G$2)</f>
        <v>0</v>
      </c>
      <c r="H103" s="33">
        <f>SUMIFS('Raw Data from UFBs'!E$3:E$1389,'Raw Data from UFBs'!$A$3:$A$1389,'Summary By Town'!$A103,'Raw Data from UFBs'!$D$3:$D$1389,'Summary By Town'!$G$2)</f>
        <v>0</v>
      </c>
      <c r="I103" s="33">
        <f>SUMIFS('Raw Data from UFBs'!F$3:F$1389,'Raw Data from UFBs'!$A$3:$A$1389,'Summary By Town'!$A103,'Raw Data from UFBs'!$D$3:$D$1389,'Summary By Town'!$G$2)</f>
        <v>0</v>
      </c>
      <c r="J103" s="34">
        <f t="shared" si="12"/>
        <v>0</v>
      </c>
      <c r="K103" s="32">
        <f>COUNTIFS('Raw Data from UFBs'!$A$3:$A$1389,'Summary By Town'!$A103,'Raw Data from UFBs'!$D$3:$D$1389,'Summary By Town'!$K$2)</f>
        <v>0</v>
      </c>
      <c r="L103" s="33">
        <f>SUMIFS('Raw Data from UFBs'!E$3:E$1389,'Raw Data from UFBs'!$A$3:$A$1389,'Summary By Town'!$A103,'Raw Data from UFBs'!$D$3:$D$1389,'Summary By Town'!$K$2)</f>
        <v>0</v>
      </c>
      <c r="M103" s="33">
        <f>SUMIFS('Raw Data from UFBs'!F$3:F$1389,'Raw Data from UFBs'!$A$3:$A$1389,'Summary By Town'!$A103,'Raw Data from UFBs'!$D$3:$D$1389,'Summary By Town'!$K$2)</f>
        <v>0</v>
      </c>
      <c r="N103" s="34">
        <f t="shared" si="13"/>
        <v>0</v>
      </c>
      <c r="O103" s="32">
        <f>COUNTIFS('Raw Data from UFBs'!$A$3:$A$1389,'Summary By Town'!$A103,'Raw Data from UFBs'!$D$3:$D$1389,'Summary By Town'!$O$2)</f>
        <v>0</v>
      </c>
      <c r="P103" s="33">
        <f>SUMIFS('Raw Data from UFBs'!E$3:E$1389,'Raw Data from UFBs'!$A$3:$A$1389,'Summary By Town'!$A103,'Raw Data from UFBs'!$D$3:$D$1389,'Summary By Town'!$O$2)</f>
        <v>0</v>
      </c>
      <c r="Q103" s="33">
        <f>SUMIFS('Raw Data from UFBs'!F$3:F$1389,'Raw Data from UFBs'!$A$3:$A$1389,'Summary By Town'!$A103,'Raw Data from UFBs'!$D$3:$D$1389,'Summary By Town'!$O$2)</f>
        <v>0</v>
      </c>
      <c r="R103" s="34">
        <f t="shared" si="14"/>
        <v>0</v>
      </c>
      <c r="S103" s="32">
        <f t="shared" si="15"/>
        <v>0</v>
      </c>
      <c r="T103" s="33">
        <f t="shared" si="16"/>
        <v>0</v>
      </c>
      <c r="U103" s="33">
        <f t="shared" si="17"/>
        <v>0</v>
      </c>
      <c r="V103" s="34">
        <f t="shared" si="18"/>
        <v>0</v>
      </c>
      <c r="W103" s="73">
        <v>116414400</v>
      </c>
      <c r="X103" s="74">
        <v>2.0848384147806804</v>
      </c>
      <c r="Y103" s="75">
        <v>0.3065563642086242</v>
      </c>
      <c r="Z103" s="5">
        <f t="shared" si="19"/>
        <v>0</v>
      </c>
      <c r="AA103" s="10">
        <f t="shared" si="20"/>
        <v>0</v>
      </c>
      <c r="AB103" s="73">
        <v>1510500</v>
      </c>
      <c r="AC103" s="7">
        <f t="shared" si="21"/>
        <v>0</v>
      </c>
      <c r="AE103" s="6" t="s">
        <v>1075</v>
      </c>
      <c r="AF103" s="6" t="s">
        <v>2319</v>
      </c>
      <c r="AG103" s="6" t="s">
        <v>2319</v>
      </c>
      <c r="AH103" s="6" t="s">
        <v>2319</v>
      </c>
      <c r="AI103" s="6" t="s">
        <v>2319</v>
      </c>
      <c r="AJ103" s="6" t="s">
        <v>2319</v>
      </c>
      <c r="AK103" s="6" t="s">
        <v>2319</v>
      </c>
      <c r="AL103" s="6" t="s">
        <v>2319</v>
      </c>
      <c r="AM103" s="6" t="s">
        <v>2319</v>
      </c>
      <c r="AN103" s="6" t="s">
        <v>2319</v>
      </c>
      <c r="AO103" s="6" t="s">
        <v>2319</v>
      </c>
      <c r="AP103" s="6" t="s">
        <v>2319</v>
      </c>
      <c r="AQ103" s="6" t="s">
        <v>2319</v>
      </c>
      <c r="AR103" s="6" t="s">
        <v>2319</v>
      </c>
      <c r="AS103" s="6" t="s">
        <v>2319</v>
      </c>
      <c r="AT103" s="6" t="s">
        <v>2319</v>
      </c>
    </row>
    <row r="104" spans="1:46" ht="17.25" customHeight="1" x14ac:dyDescent="0.25">
      <c r="A104" t="s">
        <v>1373</v>
      </c>
      <c r="B104" t="s">
        <v>1755</v>
      </c>
      <c r="C104" t="s">
        <v>1361</v>
      </c>
      <c r="D104" s="28" t="str">
        <f t="shared" si="11"/>
        <v>Riverton borough, Burlington County</v>
      </c>
      <c r="E104" t="s">
        <v>2216</v>
      </c>
      <c r="F104" t="s">
        <v>2201</v>
      </c>
      <c r="G104" s="32">
        <f>COUNTIFS('Raw Data from UFBs'!$A$3:$A$1389,'Summary By Town'!$A104,'Raw Data from UFBs'!$D$3:$D$1389,'Summary By Town'!$G$2)</f>
        <v>0</v>
      </c>
      <c r="H104" s="33">
        <f>SUMIFS('Raw Data from UFBs'!E$3:E$1389,'Raw Data from UFBs'!$A$3:$A$1389,'Summary By Town'!$A104,'Raw Data from UFBs'!$D$3:$D$1389,'Summary By Town'!$G$2)</f>
        <v>0</v>
      </c>
      <c r="I104" s="33">
        <f>SUMIFS('Raw Data from UFBs'!F$3:F$1389,'Raw Data from UFBs'!$A$3:$A$1389,'Summary By Town'!$A104,'Raw Data from UFBs'!$D$3:$D$1389,'Summary By Town'!$G$2)</f>
        <v>0</v>
      </c>
      <c r="J104" s="34">
        <f t="shared" si="12"/>
        <v>0</v>
      </c>
      <c r="K104" s="32">
        <f>COUNTIFS('Raw Data from UFBs'!$A$3:$A$1389,'Summary By Town'!$A104,'Raw Data from UFBs'!$D$3:$D$1389,'Summary By Town'!$K$2)</f>
        <v>0</v>
      </c>
      <c r="L104" s="33">
        <f>SUMIFS('Raw Data from UFBs'!E$3:E$1389,'Raw Data from UFBs'!$A$3:$A$1389,'Summary By Town'!$A104,'Raw Data from UFBs'!$D$3:$D$1389,'Summary By Town'!$K$2)</f>
        <v>0</v>
      </c>
      <c r="M104" s="33">
        <f>SUMIFS('Raw Data from UFBs'!F$3:F$1389,'Raw Data from UFBs'!$A$3:$A$1389,'Summary By Town'!$A104,'Raw Data from UFBs'!$D$3:$D$1389,'Summary By Town'!$K$2)</f>
        <v>0</v>
      </c>
      <c r="N104" s="34">
        <f t="shared" si="13"/>
        <v>0</v>
      </c>
      <c r="O104" s="32">
        <f>COUNTIFS('Raw Data from UFBs'!$A$3:$A$1389,'Summary By Town'!$A104,'Raw Data from UFBs'!$D$3:$D$1389,'Summary By Town'!$O$2)</f>
        <v>1</v>
      </c>
      <c r="P104" s="33">
        <f>SUMIFS('Raw Data from UFBs'!E$3:E$1389,'Raw Data from UFBs'!$A$3:$A$1389,'Summary By Town'!$A104,'Raw Data from UFBs'!$D$3:$D$1389,'Summary By Town'!$O$2)</f>
        <v>19910.48</v>
      </c>
      <c r="Q104" s="33">
        <f>SUMIFS('Raw Data from UFBs'!F$3:F$1389,'Raw Data from UFBs'!$A$3:$A$1389,'Summary By Town'!$A104,'Raw Data from UFBs'!$D$3:$D$1389,'Summary By Town'!$O$2)</f>
        <v>6609600</v>
      </c>
      <c r="R104" s="34">
        <f t="shared" si="14"/>
        <v>237267.28931121854</v>
      </c>
      <c r="S104" s="32">
        <f t="shared" si="15"/>
        <v>1</v>
      </c>
      <c r="T104" s="33">
        <f t="shared" si="16"/>
        <v>19910.48</v>
      </c>
      <c r="U104" s="33">
        <f t="shared" si="17"/>
        <v>6609600</v>
      </c>
      <c r="V104" s="34">
        <f t="shared" si="18"/>
        <v>237267.28931121854</v>
      </c>
      <c r="W104" s="73">
        <v>268617786</v>
      </c>
      <c r="X104" s="74">
        <v>3.5897374926049768</v>
      </c>
      <c r="Y104" s="75">
        <v>0.23793354477375997</v>
      </c>
      <c r="Z104" s="5">
        <f t="shared" si="19"/>
        <v>51716.476120132422</v>
      </c>
      <c r="AA104" s="10">
        <f t="shared" si="20"/>
        <v>2.4605965593060171E-2</v>
      </c>
      <c r="AB104" s="73">
        <v>3270051.12</v>
      </c>
      <c r="AC104" s="7">
        <f t="shared" si="21"/>
        <v>1.5815188883081564E-2</v>
      </c>
      <c r="AE104" s="6" t="s">
        <v>1370</v>
      </c>
      <c r="AF104" s="6" t="s">
        <v>135</v>
      </c>
      <c r="AG104" s="6" t="s">
        <v>2319</v>
      </c>
      <c r="AH104" s="6" t="s">
        <v>2319</v>
      </c>
      <c r="AI104" s="6" t="s">
        <v>2319</v>
      </c>
      <c r="AJ104" s="6" t="s">
        <v>2319</v>
      </c>
      <c r="AK104" s="6" t="s">
        <v>2319</v>
      </c>
      <c r="AL104" s="6" t="s">
        <v>2319</v>
      </c>
      <c r="AM104" s="6" t="s">
        <v>2319</v>
      </c>
      <c r="AN104" s="6" t="s">
        <v>2319</v>
      </c>
      <c r="AO104" s="6" t="s">
        <v>2319</v>
      </c>
      <c r="AP104" s="6" t="s">
        <v>2319</v>
      </c>
      <c r="AQ104" s="6" t="s">
        <v>2319</v>
      </c>
      <c r="AR104" s="6" t="s">
        <v>2319</v>
      </c>
      <c r="AS104" s="6" t="s">
        <v>2319</v>
      </c>
      <c r="AT104" s="6" t="s">
        <v>2319</v>
      </c>
    </row>
    <row r="105" spans="1:46" ht="17.25" customHeight="1" x14ac:dyDescent="0.25">
      <c r="A105" t="s">
        <v>183</v>
      </c>
      <c r="B105" t="s">
        <v>1756</v>
      </c>
      <c r="C105" t="s">
        <v>1361</v>
      </c>
      <c r="D105" s="28" t="str">
        <f t="shared" si="11"/>
        <v>Wrightstown borough, Burlington County</v>
      </c>
      <c r="E105" t="s">
        <v>2216</v>
      </c>
      <c r="F105" t="s">
        <v>2204</v>
      </c>
      <c r="G105" s="32">
        <f>COUNTIFS('Raw Data from UFBs'!$A$3:$A$1389,'Summary By Town'!$A105,'Raw Data from UFBs'!$D$3:$D$1389,'Summary By Town'!$G$2)</f>
        <v>0</v>
      </c>
      <c r="H105" s="33">
        <f>SUMIFS('Raw Data from UFBs'!E$3:E$1389,'Raw Data from UFBs'!$A$3:$A$1389,'Summary By Town'!$A105,'Raw Data from UFBs'!$D$3:$D$1389,'Summary By Town'!$G$2)</f>
        <v>0</v>
      </c>
      <c r="I105" s="33">
        <f>SUMIFS('Raw Data from UFBs'!F$3:F$1389,'Raw Data from UFBs'!$A$3:$A$1389,'Summary By Town'!$A105,'Raw Data from UFBs'!$D$3:$D$1389,'Summary By Town'!$G$2)</f>
        <v>0</v>
      </c>
      <c r="J105" s="34">
        <f t="shared" si="12"/>
        <v>0</v>
      </c>
      <c r="K105" s="32">
        <f>COUNTIFS('Raw Data from UFBs'!$A$3:$A$1389,'Summary By Town'!$A105,'Raw Data from UFBs'!$D$3:$D$1389,'Summary By Town'!$K$2)</f>
        <v>1</v>
      </c>
      <c r="L105" s="33">
        <f>SUMIFS('Raw Data from UFBs'!E$3:E$1389,'Raw Data from UFBs'!$A$3:$A$1389,'Summary By Town'!$A105,'Raw Data from UFBs'!$D$3:$D$1389,'Summary By Town'!$K$2)</f>
        <v>67143.88</v>
      </c>
      <c r="M105" s="33">
        <f>SUMIFS('Raw Data from UFBs'!F$3:F$1389,'Raw Data from UFBs'!$A$3:$A$1389,'Summary By Town'!$A105,'Raw Data from UFBs'!$D$3:$D$1389,'Summary By Town'!$K$2)</f>
        <v>250000</v>
      </c>
      <c r="N105" s="34">
        <f t="shared" si="13"/>
        <v>7280.4859740774618</v>
      </c>
      <c r="O105" s="32">
        <f>COUNTIFS('Raw Data from UFBs'!$A$3:$A$1389,'Summary By Town'!$A105,'Raw Data from UFBs'!$D$3:$D$1389,'Summary By Town'!$O$2)</f>
        <v>0</v>
      </c>
      <c r="P105" s="33">
        <f>SUMIFS('Raw Data from UFBs'!E$3:E$1389,'Raw Data from UFBs'!$A$3:$A$1389,'Summary By Town'!$A105,'Raw Data from UFBs'!$D$3:$D$1389,'Summary By Town'!$O$2)</f>
        <v>0</v>
      </c>
      <c r="Q105" s="33">
        <f>SUMIFS('Raw Data from UFBs'!F$3:F$1389,'Raw Data from UFBs'!$A$3:$A$1389,'Summary By Town'!$A105,'Raw Data from UFBs'!$D$3:$D$1389,'Summary By Town'!$O$2)</f>
        <v>0</v>
      </c>
      <c r="R105" s="34">
        <f t="shared" si="14"/>
        <v>0</v>
      </c>
      <c r="S105" s="32">
        <f t="shared" si="15"/>
        <v>1</v>
      </c>
      <c r="T105" s="33">
        <f t="shared" si="16"/>
        <v>67143.88</v>
      </c>
      <c r="U105" s="33">
        <f t="shared" si="17"/>
        <v>250000</v>
      </c>
      <c r="V105" s="34">
        <f t="shared" si="18"/>
        <v>7280.4859740774618</v>
      </c>
      <c r="W105" s="73">
        <v>52223050</v>
      </c>
      <c r="X105" s="74">
        <v>2.9121943896309848</v>
      </c>
      <c r="Y105" s="75">
        <v>0.33811498690578501</v>
      </c>
      <c r="Z105" s="5">
        <f t="shared" si="19"/>
        <v>-20240.710687210649</v>
      </c>
      <c r="AA105" s="10">
        <f t="shared" si="20"/>
        <v>4.7871581610036181E-3</v>
      </c>
      <c r="AB105" s="73">
        <v>1061677</v>
      </c>
      <c r="AC105" s="7">
        <f t="shared" si="21"/>
        <v>-1.9064848053796633E-2</v>
      </c>
      <c r="AE105" s="6" t="s">
        <v>1075</v>
      </c>
      <c r="AF105" s="6" t="s">
        <v>1368</v>
      </c>
      <c r="AG105" s="6" t="s">
        <v>1376</v>
      </c>
      <c r="AH105" s="6" t="s">
        <v>1369</v>
      </c>
      <c r="AI105" s="6" t="s">
        <v>2319</v>
      </c>
      <c r="AJ105" s="6" t="s">
        <v>2319</v>
      </c>
      <c r="AK105" s="6" t="s">
        <v>2319</v>
      </c>
      <c r="AL105" s="6" t="s">
        <v>2319</v>
      </c>
      <c r="AM105" s="6" t="s">
        <v>2319</v>
      </c>
      <c r="AN105" s="6" t="s">
        <v>2319</v>
      </c>
      <c r="AO105" s="6" t="s">
        <v>2319</v>
      </c>
      <c r="AP105" s="6" t="s">
        <v>2319</v>
      </c>
      <c r="AQ105" s="6" t="s">
        <v>2319</v>
      </c>
      <c r="AR105" s="6" t="s">
        <v>2319</v>
      </c>
      <c r="AS105" s="6" t="s">
        <v>2319</v>
      </c>
      <c r="AT105" s="6" t="s">
        <v>2319</v>
      </c>
    </row>
    <row r="106" spans="1:46" ht="17.25" customHeight="1" x14ac:dyDescent="0.25">
      <c r="A106" t="s">
        <v>1360</v>
      </c>
      <c r="B106" t="s">
        <v>1757</v>
      </c>
      <c r="C106" t="s">
        <v>1361</v>
      </c>
      <c r="D106" s="28" t="str">
        <f t="shared" si="11"/>
        <v>Bass River township, Burlington County</v>
      </c>
      <c r="E106" t="s">
        <v>2216</v>
      </c>
      <c r="F106" t="s">
        <v>2204</v>
      </c>
      <c r="G106" s="32">
        <f>COUNTIFS('Raw Data from UFBs'!$A$3:$A$1389,'Summary By Town'!$A106,'Raw Data from UFBs'!$D$3:$D$1389,'Summary By Town'!$G$2)</f>
        <v>0</v>
      </c>
      <c r="H106" s="33">
        <f>SUMIFS('Raw Data from UFBs'!E$3:E$1389,'Raw Data from UFBs'!$A$3:$A$1389,'Summary By Town'!$A106,'Raw Data from UFBs'!$D$3:$D$1389,'Summary By Town'!$G$2)</f>
        <v>0</v>
      </c>
      <c r="I106" s="33">
        <f>SUMIFS('Raw Data from UFBs'!F$3:F$1389,'Raw Data from UFBs'!$A$3:$A$1389,'Summary By Town'!$A106,'Raw Data from UFBs'!$D$3:$D$1389,'Summary By Town'!$G$2)</f>
        <v>0</v>
      </c>
      <c r="J106" s="34">
        <f t="shared" si="12"/>
        <v>0</v>
      </c>
      <c r="K106" s="32">
        <f>COUNTIFS('Raw Data from UFBs'!$A$3:$A$1389,'Summary By Town'!$A106,'Raw Data from UFBs'!$D$3:$D$1389,'Summary By Town'!$K$2)</f>
        <v>0</v>
      </c>
      <c r="L106" s="33">
        <f>SUMIFS('Raw Data from UFBs'!E$3:E$1389,'Raw Data from UFBs'!$A$3:$A$1389,'Summary By Town'!$A106,'Raw Data from UFBs'!$D$3:$D$1389,'Summary By Town'!$K$2)</f>
        <v>0</v>
      </c>
      <c r="M106" s="33">
        <f>SUMIFS('Raw Data from UFBs'!F$3:F$1389,'Raw Data from UFBs'!$A$3:$A$1389,'Summary By Town'!$A106,'Raw Data from UFBs'!$D$3:$D$1389,'Summary By Town'!$K$2)</f>
        <v>0</v>
      </c>
      <c r="N106" s="34">
        <f t="shared" si="13"/>
        <v>0</v>
      </c>
      <c r="O106" s="32">
        <f>COUNTIFS('Raw Data from UFBs'!$A$3:$A$1389,'Summary By Town'!$A106,'Raw Data from UFBs'!$D$3:$D$1389,'Summary By Town'!$O$2)</f>
        <v>0</v>
      </c>
      <c r="P106" s="33">
        <f>SUMIFS('Raw Data from UFBs'!E$3:E$1389,'Raw Data from UFBs'!$A$3:$A$1389,'Summary By Town'!$A106,'Raw Data from UFBs'!$D$3:$D$1389,'Summary By Town'!$O$2)</f>
        <v>0</v>
      </c>
      <c r="Q106" s="33">
        <f>SUMIFS('Raw Data from UFBs'!F$3:F$1389,'Raw Data from UFBs'!$A$3:$A$1389,'Summary By Town'!$A106,'Raw Data from UFBs'!$D$3:$D$1389,'Summary By Town'!$O$2)</f>
        <v>0</v>
      </c>
      <c r="R106" s="34">
        <f t="shared" si="14"/>
        <v>0</v>
      </c>
      <c r="S106" s="32">
        <f t="shared" si="15"/>
        <v>0</v>
      </c>
      <c r="T106" s="33">
        <f t="shared" si="16"/>
        <v>0</v>
      </c>
      <c r="U106" s="33">
        <f t="shared" si="17"/>
        <v>0</v>
      </c>
      <c r="V106" s="34">
        <f t="shared" si="18"/>
        <v>0</v>
      </c>
      <c r="W106" s="73">
        <v>218004798</v>
      </c>
      <c r="X106" s="74">
        <v>2.4431085780650905</v>
      </c>
      <c r="Y106" s="75">
        <v>0.15320182385470968</v>
      </c>
      <c r="Z106" s="5">
        <f t="shared" si="19"/>
        <v>0</v>
      </c>
      <c r="AA106" s="10">
        <f t="shared" si="20"/>
        <v>0</v>
      </c>
      <c r="AB106" s="73">
        <v>2108150</v>
      </c>
      <c r="AC106" s="7">
        <f t="shared" si="21"/>
        <v>0</v>
      </c>
      <c r="AE106" s="6" t="s">
        <v>1317</v>
      </c>
      <c r="AF106" s="6" t="s">
        <v>33</v>
      </c>
      <c r="AG106" s="6" t="s">
        <v>895</v>
      </c>
      <c r="AH106" s="6" t="s">
        <v>1378</v>
      </c>
      <c r="AI106" s="6" t="s">
        <v>905</v>
      </c>
      <c r="AJ106" s="6" t="s">
        <v>1379</v>
      </c>
      <c r="AK106" s="6" t="s">
        <v>2319</v>
      </c>
      <c r="AL106" s="6" t="s">
        <v>2319</v>
      </c>
      <c r="AM106" s="6" t="s">
        <v>2319</v>
      </c>
      <c r="AN106" s="6" t="s">
        <v>2319</v>
      </c>
      <c r="AO106" s="6" t="s">
        <v>2319</v>
      </c>
      <c r="AP106" s="6" t="s">
        <v>2319</v>
      </c>
      <c r="AQ106" s="6" t="s">
        <v>2319</v>
      </c>
      <c r="AR106" s="6" t="s">
        <v>2319</v>
      </c>
      <c r="AS106" s="6" t="s">
        <v>2319</v>
      </c>
      <c r="AT106" s="6" t="s">
        <v>2319</v>
      </c>
    </row>
    <row r="107" spans="1:46" ht="17.25" customHeight="1" x14ac:dyDescent="0.25">
      <c r="A107" t="s">
        <v>121</v>
      </c>
      <c r="B107" t="s">
        <v>1758</v>
      </c>
      <c r="C107" t="s">
        <v>1361</v>
      </c>
      <c r="D107" s="28" t="str">
        <f t="shared" si="11"/>
        <v>Bordentown township, Burlington County</v>
      </c>
      <c r="E107" t="s">
        <v>2216</v>
      </c>
      <c r="F107" t="s">
        <v>2203</v>
      </c>
      <c r="G107" s="32">
        <f>COUNTIFS('Raw Data from UFBs'!$A$3:$A$1389,'Summary By Town'!$A107,'Raw Data from UFBs'!$D$3:$D$1389,'Summary By Town'!$G$2)</f>
        <v>1</v>
      </c>
      <c r="H107" s="33">
        <f>SUMIFS('Raw Data from UFBs'!E$3:E$1389,'Raw Data from UFBs'!$A$3:$A$1389,'Summary By Town'!$A107,'Raw Data from UFBs'!$D$3:$D$1389,'Summary By Town'!$G$2)</f>
        <v>63598.39</v>
      </c>
      <c r="I107" s="33">
        <f>SUMIFS('Raw Data from UFBs'!F$3:F$1389,'Raw Data from UFBs'!$A$3:$A$1389,'Summary By Town'!$A107,'Raw Data from UFBs'!$D$3:$D$1389,'Summary By Town'!$G$2)</f>
        <v>13497100</v>
      </c>
      <c r="J107" s="34">
        <f t="shared" si="12"/>
        <v>435301.7485694944</v>
      </c>
      <c r="K107" s="32">
        <f>COUNTIFS('Raw Data from UFBs'!$A$3:$A$1389,'Summary By Town'!$A107,'Raw Data from UFBs'!$D$3:$D$1389,'Summary By Town'!$K$2)</f>
        <v>5</v>
      </c>
      <c r="L107" s="33">
        <f>SUMIFS('Raw Data from UFBs'!E$3:E$1389,'Raw Data from UFBs'!$A$3:$A$1389,'Summary By Town'!$A107,'Raw Data from UFBs'!$D$3:$D$1389,'Summary By Town'!$K$2)</f>
        <v>3215911.1999999997</v>
      </c>
      <c r="M107" s="33">
        <f>SUMIFS('Raw Data from UFBs'!F$3:F$1389,'Raw Data from UFBs'!$A$3:$A$1389,'Summary By Town'!$A107,'Raw Data from UFBs'!$D$3:$D$1389,'Summary By Town'!$K$2)</f>
        <v>133072641.41</v>
      </c>
      <c r="N107" s="34">
        <f t="shared" si="13"/>
        <v>4291792.5697026998</v>
      </c>
      <c r="O107" s="32">
        <f>COUNTIFS('Raw Data from UFBs'!$A$3:$A$1389,'Summary By Town'!$A107,'Raw Data from UFBs'!$D$3:$D$1389,'Summary By Town'!$O$2)</f>
        <v>1</v>
      </c>
      <c r="P107" s="33">
        <f>SUMIFS('Raw Data from UFBs'!E$3:E$1389,'Raw Data from UFBs'!$A$3:$A$1389,'Summary By Town'!$A107,'Raw Data from UFBs'!$D$3:$D$1389,'Summary By Town'!$O$2)</f>
        <v>276947.78999999998</v>
      </c>
      <c r="Q107" s="33">
        <f>SUMIFS('Raw Data from UFBs'!F$3:F$1389,'Raw Data from UFBs'!$A$3:$A$1389,'Summary By Town'!$A107,'Raw Data from UFBs'!$D$3:$D$1389,'Summary By Town'!$O$2)</f>
        <v>8562225</v>
      </c>
      <c r="R107" s="34">
        <f t="shared" si="14"/>
        <v>276144.61729893379</v>
      </c>
      <c r="S107" s="32">
        <f t="shared" si="15"/>
        <v>7</v>
      </c>
      <c r="T107" s="33">
        <f t="shared" si="16"/>
        <v>3556457.38</v>
      </c>
      <c r="U107" s="33">
        <f t="shared" si="17"/>
        <v>155131966.41</v>
      </c>
      <c r="V107" s="34">
        <f t="shared" si="18"/>
        <v>5003238.9355711276</v>
      </c>
      <c r="W107" s="73">
        <v>1599302327</v>
      </c>
      <c r="X107" s="74">
        <v>3.2251502068555054</v>
      </c>
      <c r="Y107" s="75">
        <v>0.18211891026947094</v>
      </c>
      <c r="Z107" s="5">
        <f t="shared" si="19"/>
        <v>263486.28029858379</v>
      </c>
      <c r="AA107" s="10">
        <f t="shared" si="20"/>
        <v>9.6999775333910326E-2</v>
      </c>
      <c r="AB107" s="73">
        <v>14576000</v>
      </c>
      <c r="AC107" s="7">
        <f t="shared" si="21"/>
        <v>1.8076720657147625E-2</v>
      </c>
      <c r="AE107" s="6" t="s">
        <v>592</v>
      </c>
      <c r="AF107" s="6" t="s">
        <v>1362</v>
      </c>
      <c r="AG107" s="6" t="s">
        <v>1365</v>
      </c>
      <c r="AH107" s="6" t="s">
        <v>151</v>
      </c>
      <c r="AI107" s="6" t="s">
        <v>1364</v>
      </c>
      <c r="AJ107" s="6" t="s">
        <v>116</v>
      </c>
      <c r="AK107" s="6" t="s">
        <v>2319</v>
      </c>
      <c r="AL107" s="6" t="s">
        <v>2319</v>
      </c>
      <c r="AM107" s="6" t="s">
        <v>2319</v>
      </c>
      <c r="AN107" s="6" t="s">
        <v>2319</v>
      </c>
      <c r="AO107" s="6" t="s">
        <v>2319</v>
      </c>
      <c r="AP107" s="6" t="s">
        <v>2319</v>
      </c>
      <c r="AQ107" s="6" t="s">
        <v>2319</v>
      </c>
      <c r="AR107" s="6" t="s">
        <v>2319</v>
      </c>
      <c r="AS107" s="6" t="s">
        <v>2319</v>
      </c>
      <c r="AT107" s="6" t="s">
        <v>2319</v>
      </c>
    </row>
    <row r="108" spans="1:46" ht="17.25" customHeight="1" x14ac:dyDescent="0.25">
      <c r="A108" t="s">
        <v>132</v>
      </c>
      <c r="B108" t="s">
        <v>1759</v>
      </c>
      <c r="C108" t="s">
        <v>1361</v>
      </c>
      <c r="D108" s="28" t="str">
        <f t="shared" si="11"/>
        <v>Burlington township, Burlington County</v>
      </c>
      <c r="E108" t="s">
        <v>2216</v>
      </c>
      <c r="F108" t="s">
        <v>2203</v>
      </c>
      <c r="G108" s="32">
        <f>COUNTIFS('Raw Data from UFBs'!$A$3:$A$1389,'Summary By Town'!$A108,'Raw Data from UFBs'!$D$3:$D$1389,'Summary By Town'!$G$2)</f>
        <v>0</v>
      </c>
      <c r="H108" s="33">
        <f>SUMIFS('Raw Data from UFBs'!E$3:E$1389,'Raw Data from UFBs'!$A$3:$A$1389,'Summary By Town'!$A108,'Raw Data from UFBs'!$D$3:$D$1389,'Summary By Town'!$G$2)</f>
        <v>0</v>
      </c>
      <c r="I108" s="33">
        <f>SUMIFS('Raw Data from UFBs'!F$3:F$1389,'Raw Data from UFBs'!$A$3:$A$1389,'Summary By Town'!$A108,'Raw Data from UFBs'!$D$3:$D$1389,'Summary By Town'!$G$2)</f>
        <v>0</v>
      </c>
      <c r="J108" s="34">
        <f t="shared" si="12"/>
        <v>0</v>
      </c>
      <c r="K108" s="32">
        <f>COUNTIFS('Raw Data from UFBs'!$A$3:$A$1389,'Summary By Town'!$A108,'Raw Data from UFBs'!$D$3:$D$1389,'Summary By Town'!$K$2)</f>
        <v>1</v>
      </c>
      <c r="L108" s="33">
        <f>SUMIFS('Raw Data from UFBs'!E$3:E$1389,'Raw Data from UFBs'!$A$3:$A$1389,'Summary By Town'!$A108,'Raw Data from UFBs'!$D$3:$D$1389,'Summary By Town'!$K$2)</f>
        <v>31676.55</v>
      </c>
      <c r="M108" s="33">
        <f>SUMIFS('Raw Data from UFBs'!F$3:F$1389,'Raw Data from UFBs'!$A$3:$A$1389,'Summary By Town'!$A108,'Raw Data from UFBs'!$D$3:$D$1389,'Summary By Town'!$K$2)</f>
        <v>6519300</v>
      </c>
      <c r="N108" s="34">
        <f t="shared" si="13"/>
        <v>190015.64724385593</v>
      </c>
      <c r="O108" s="32">
        <f>COUNTIFS('Raw Data from UFBs'!$A$3:$A$1389,'Summary By Town'!$A108,'Raw Data from UFBs'!$D$3:$D$1389,'Summary By Town'!$O$2)</f>
        <v>2</v>
      </c>
      <c r="P108" s="33">
        <f>SUMIFS('Raw Data from UFBs'!E$3:E$1389,'Raw Data from UFBs'!$A$3:$A$1389,'Summary By Town'!$A108,'Raw Data from UFBs'!$D$3:$D$1389,'Summary By Town'!$O$2)</f>
        <v>31621.200000000001</v>
      </c>
      <c r="Q108" s="33">
        <f>SUMIFS('Raw Data from UFBs'!F$3:F$1389,'Raw Data from UFBs'!$A$3:$A$1389,'Summary By Town'!$A108,'Raw Data from UFBs'!$D$3:$D$1389,'Summary By Town'!$O$2)</f>
        <v>5116000</v>
      </c>
      <c r="R108" s="34">
        <f t="shared" si="14"/>
        <v>149114.17656797002</v>
      </c>
      <c r="S108" s="32">
        <f t="shared" si="15"/>
        <v>3</v>
      </c>
      <c r="T108" s="33">
        <f t="shared" si="16"/>
        <v>63297.75</v>
      </c>
      <c r="U108" s="33">
        <f t="shared" si="17"/>
        <v>11635300</v>
      </c>
      <c r="V108" s="34">
        <f t="shared" si="18"/>
        <v>339129.82381182595</v>
      </c>
      <c r="W108" s="73">
        <v>2696721623</v>
      </c>
      <c r="X108" s="74">
        <v>2.9146633418289682</v>
      </c>
      <c r="Y108" s="75">
        <v>0.18114893196288676</v>
      </c>
      <c r="Z108" s="5">
        <f t="shared" si="19"/>
        <v>49966.685572120419</v>
      </c>
      <c r="AA108" s="10">
        <f t="shared" si="20"/>
        <v>4.3146092280211597E-3</v>
      </c>
      <c r="AB108" s="73">
        <v>24241980</v>
      </c>
      <c r="AC108" s="7">
        <f t="shared" si="21"/>
        <v>2.0611635506720336E-3</v>
      </c>
      <c r="AE108" s="6" t="s">
        <v>176</v>
      </c>
      <c r="AF108" s="6" t="s">
        <v>179</v>
      </c>
      <c r="AG108" s="6" t="s">
        <v>144</v>
      </c>
      <c r="AH108" s="6" t="s">
        <v>1376</v>
      </c>
      <c r="AI108" s="6" t="s">
        <v>129</v>
      </c>
      <c r="AJ108" s="6" t="s">
        <v>151</v>
      </c>
      <c r="AK108" s="6" t="s">
        <v>2319</v>
      </c>
      <c r="AL108" s="6" t="s">
        <v>2319</v>
      </c>
      <c r="AM108" s="6" t="s">
        <v>2319</v>
      </c>
      <c r="AN108" s="6" t="s">
        <v>2319</v>
      </c>
      <c r="AO108" s="6" t="s">
        <v>2319</v>
      </c>
      <c r="AP108" s="6" t="s">
        <v>2319</v>
      </c>
      <c r="AQ108" s="6" t="s">
        <v>2319</v>
      </c>
      <c r="AR108" s="6" t="s">
        <v>2319</v>
      </c>
      <c r="AS108" s="6" t="s">
        <v>2319</v>
      </c>
      <c r="AT108" s="6" t="s">
        <v>2319</v>
      </c>
    </row>
    <row r="109" spans="1:46" ht="17.25" customHeight="1" x14ac:dyDescent="0.25">
      <c r="A109" t="s">
        <v>1362</v>
      </c>
      <c r="B109" t="s">
        <v>1760</v>
      </c>
      <c r="C109" t="s">
        <v>1361</v>
      </c>
      <c r="D109" s="28" t="str">
        <f t="shared" si="11"/>
        <v>Chesterfield township, Burlington County</v>
      </c>
      <c r="E109" t="s">
        <v>2216</v>
      </c>
      <c r="F109" t="s">
        <v>2204</v>
      </c>
      <c r="G109" s="32">
        <f>COUNTIFS('Raw Data from UFBs'!$A$3:$A$1389,'Summary By Town'!$A109,'Raw Data from UFBs'!$D$3:$D$1389,'Summary By Town'!$G$2)</f>
        <v>0</v>
      </c>
      <c r="H109" s="33">
        <f>SUMIFS('Raw Data from UFBs'!E$3:E$1389,'Raw Data from UFBs'!$A$3:$A$1389,'Summary By Town'!$A109,'Raw Data from UFBs'!$D$3:$D$1389,'Summary By Town'!$G$2)</f>
        <v>0</v>
      </c>
      <c r="I109" s="33">
        <f>SUMIFS('Raw Data from UFBs'!F$3:F$1389,'Raw Data from UFBs'!$A$3:$A$1389,'Summary By Town'!$A109,'Raw Data from UFBs'!$D$3:$D$1389,'Summary By Town'!$G$2)</f>
        <v>0</v>
      </c>
      <c r="J109" s="34">
        <f t="shared" si="12"/>
        <v>0</v>
      </c>
      <c r="K109" s="32">
        <f>COUNTIFS('Raw Data from UFBs'!$A$3:$A$1389,'Summary By Town'!$A109,'Raw Data from UFBs'!$D$3:$D$1389,'Summary By Town'!$K$2)</f>
        <v>0</v>
      </c>
      <c r="L109" s="33">
        <f>SUMIFS('Raw Data from UFBs'!E$3:E$1389,'Raw Data from UFBs'!$A$3:$A$1389,'Summary By Town'!$A109,'Raw Data from UFBs'!$D$3:$D$1389,'Summary By Town'!$K$2)</f>
        <v>0</v>
      </c>
      <c r="M109" s="33">
        <f>SUMIFS('Raw Data from UFBs'!F$3:F$1389,'Raw Data from UFBs'!$A$3:$A$1389,'Summary By Town'!$A109,'Raw Data from UFBs'!$D$3:$D$1389,'Summary By Town'!$K$2)</f>
        <v>0</v>
      </c>
      <c r="N109" s="34">
        <f t="shared" si="13"/>
        <v>0</v>
      </c>
      <c r="O109" s="32">
        <f>COUNTIFS('Raw Data from UFBs'!$A$3:$A$1389,'Summary By Town'!$A109,'Raw Data from UFBs'!$D$3:$D$1389,'Summary By Town'!$O$2)</f>
        <v>0</v>
      </c>
      <c r="P109" s="33">
        <f>SUMIFS('Raw Data from UFBs'!E$3:E$1389,'Raw Data from UFBs'!$A$3:$A$1389,'Summary By Town'!$A109,'Raw Data from UFBs'!$D$3:$D$1389,'Summary By Town'!$O$2)</f>
        <v>0</v>
      </c>
      <c r="Q109" s="33">
        <f>SUMIFS('Raw Data from UFBs'!F$3:F$1389,'Raw Data from UFBs'!$A$3:$A$1389,'Summary By Town'!$A109,'Raw Data from UFBs'!$D$3:$D$1389,'Summary By Town'!$O$2)</f>
        <v>0</v>
      </c>
      <c r="R109" s="34">
        <f t="shared" si="14"/>
        <v>0</v>
      </c>
      <c r="S109" s="32">
        <f t="shared" si="15"/>
        <v>0</v>
      </c>
      <c r="T109" s="33">
        <f t="shared" si="16"/>
        <v>0</v>
      </c>
      <c r="U109" s="33">
        <f t="shared" si="17"/>
        <v>0</v>
      </c>
      <c r="V109" s="34">
        <f t="shared" si="18"/>
        <v>0</v>
      </c>
      <c r="W109" s="73">
        <v>1040956256</v>
      </c>
      <c r="X109" s="74">
        <v>2.9032994094992088</v>
      </c>
      <c r="Y109" s="75">
        <v>0.11696187082885197</v>
      </c>
      <c r="Z109" s="5">
        <f t="shared" si="19"/>
        <v>0</v>
      </c>
      <c r="AA109" s="10">
        <f t="shared" si="20"/>
        <v>0</v>
      </c>
      <c r="AB109" s="73">
        <v>5290000</v>
      </c>
      <c r="AC109" s="7">
        <f t="shared" si="21"/>
        <v>0</v>
      </c>
      <c r="AE109" s="6" t="s">
        <v>121</v>
      </c>
      <c r="AF109" s="6" t="s">
        <v>592</v>
      </c>
      <c r="AG109" s="6" t="s">
        <v>1376</v>
      </c>
      <c r="AH109" s="6" t="s">
        <v>1365</v>
      </c>
      <c r="AI109" s="6" t="s">
        <v>1369</v>
      </c>
      <c r="AJ109" s="6" t="s">
        <v>2319</v>
      </c>
      <c r="AK109" s="6" t="s">
        <v>2319</v>
      </c>
      <c r="AL109" s="6" t="s">
        <v>2319</v>
      </c>
      <c r="AM109" s="6" t="s">
        <v>2319</v>
      </c>
      <c r="AN109" s="6" t="s">
        <v>2319</v>
      </c>
      <c r="AO109" s="6" t="s">
        <v>2319</v>
      </c>
      <c r="AP109" s="6" t="s">
        <v>2319</v>
      </c>
      <c r="AQ109" s="6" t="s">
        <v>2319</v>
      </c>
      <c r="AR109" s="6" t="s">
        <v>2319</v>
      </c>
      <c r="AS109" s="6" t="s">
        <v>2319</v>
      </c>
      <c r="AT109" s="6" t="s">
        <v>2319</v>
      </c>
    </row>
    <row r="110" spans="1:46" ht="17.25" customHeight="1" x14ac:dyDescent="0.25">
      <c r="A110" t="s">
        <v>135</v>
      </c>
      <c r="B110" t="s">
        <v>1761</v>
      </c>
      <c r="C110" t="s">
        <v>1361</v>
      </c>
      <c r="D110" s="28" t="str">
        <f t="shared" si="11"/>
        <v>Cinnaminson township, Burlington County</v>
      </c>
      <c r="E110" t="s">
        <v>2216</v>
      </c>
      <c r="F110" t="s">
        <v>2201</v>
      </c>
      <c r="G110" s="32">
        <f>COUNTIFS('Raw Data from UFBs'!$A$3:$A$1389,'Summary By Town'!$A110,'Raw Data from UFBs'!$D$3:$D$1389,'Summary By Town'!$G$2)</f>
        <v>0</v>
      </c>
      <c r="H110" s="33">
        <f>SUMIFS('Raw Data from UFBs'!E$3:E$1389,'Raw Data from UFBs'!$A$3:$A$1389,'Summary By Town'!$A110,'Raw Data from UFBs'!$D$3:$D$1389,'Summary By Town'!$G$2)</f>
        <v>0</v>
      </c>
      <c r="I110" s="33">
        <f>SUMIFS('Raw Data from UFBs'!F$3:F$1389,'Raw Data from UFBs'!$A$3:$A$1389,'Summary By Town'!$A110,'Raw Data from UFBs'!$D$3:$D$1389,'Summary By Town'!$G$2)</f>
        <v>0</v>
      </c>
      <c r="J110" s="34">
        <f t="shared" si="12"/>
        <v>0</v>
      </c>
      <c r="K110" s="32">
        <f>COUNTIFS('Raw Data from UFBs'!$A$3:$A$1389,'Summary By Town'!$A110,'Raw Data from UFBs'!$D$3:$D$1389,'Summary By Town'!$K$2)</f>
        <v>1</v>
      </c>
      <c r="L110" s="33">
        <f>SUMIFS('Raw Data from UFBs'!E$3:E$1389,'Raw Data from UFBs'!$A$3:$A$1389,'Summary By Town'!$A110,'Raw Data from UFBs'!$D$3:$D$1389,'Summary By Town'!$K$2)</f>
        <v>0</v>
      </c>
      <c r="M110" s="33">
        <f>SUMIFS('Raw Data from UFBs'!F$3:F$1389,'Raw Data from UFBs'!$A$3:$A$1389,'Summary By Town'!$A110,'Raw Data from UFBs'!$D$3:$D$1389,'Summary By Town'!$K$2)</f>
        <v>21390300</v>
      </c>
      <c r="N110" s="34">
        <f t="shared" si="13"/>
        <v>710345.49314405257</v>
      </c>
      <c r="O110" s="32">
        <f>COUNTIFS('Raw Data from UFBs'!$A$3:$A$1389,'Summary By Town'!$A110,'Raw Data from UFBs'!$D$3:$D$1389,'Summary By Town'!$O$2)</f>
        <v>0</v>
      </c>
      <c r="P110" s="33">
        <f>SUMIFS('Raw Data from UFBs'!E$3:E$1389,'Raw Data from UFBs'!$A$3:$A$1389,'Summary By Town'!$A110,'Raw Data from UFBs'!$D$3:$D$1389,'Summary By Town'!$O$2)</f>
        <v>0</v>
      </c>
      <c r="Q110" s="33">
        <f>SUMIFS('Raw Data from UFBs'!F$3:F$1389,'Raw Data from UFBs'!$A$3:$A$1389,'Summary By Town'!$A110,'Raw Data from UFBs'!$D$3:$D$1389,'Summary By Town'!$O$2)</f>
        <v>0</v>
      </c>
      <c r="R110" s="34">
        <f t="shared" si="14"/>
        <v>0</v>
      </c>
      <c r="S110" s="32">
        <f t="shared" si="15"/>
        <v>1</v>
      </c>
      <c r="T110" s="33">
        <f t="shared" si="16"/>
        <v>0</v>
      </c>
      <c r="U110" s="33">
        <f t="shared" si="17"/>
        <v>21390300</v>
      </c>
      <c r="V110" s="34">
        <f t="shared" si="18"/>
        <v>710345.49314405257</v>
      </c>
      <c r="W110" s="73">
        <v>1742514590</v>
      </c>
      <c r="X110" s="74">
        <v>3.3208767204950496</v>
      </c>
      <c r="Y110" s="75">
        <v>0.19067006662002697</v>
      </c>
      <c r="Z110" s="5">
        <f t="shared" si="19"/>
        <v>135441.6225010124</v>
      </c>
      <c r="AA110" s="10">
        <f t="shared" si="20"/>
        <v>1.2275535667107384E-2</v>
      </c>
      <c r="AB110" s="73">
        <v>15762110.34</v>
      </c>
      <c r="AC110" s="7">
        <f t="shared" si="21"/>
        <v>8.5928609544940159E-3</v>
      </c>
      <c r="AE110" s="6" t="s">
        <v>163</v>
      </c>
      <c r="AF110" s="6" t="s">
        <v>284</v>
      </c>
      <c r="AG110" s="6" t="s">
        <v>1367</v>
      </c>
      <c r="AH110" s="6" t="s">
        <v>1370</v>
      </c>
      <c r="AI110" s="6" t="s">
        <v>1373</v>
      </c>
      <c r="AJ110" s="6" t="s">
        <v>1363</v>
      </c>
      <c r="AK110" s="6" t="s">
        <v>2319</v>
      </c>
      <c r="AL110" s="6" t="s">
        <v>2319</v>
      </c>
      <c r="AM110" s="6" t="s">
        <v>2319</v>
      </c>
      <c r="AN110" s="6" t="s">
        <v>2319</v>
      </c>
      <c r="AO110" s="6" t="s">
        <v>2319</v>
      </c>
      <c r="AP110" s="6" t="s">
        <v>2319</v>
      </c>
      <c r="AQ110" s="6" t="s">
        <v>2319</v>
      </c>
      <c r="AR110" s="6" t="s">
        <v>2319</v>
      </c>
      <c r="AS110" s="6" t="s">
        <v>2319</v>
      </c>
      <c r="AT110" s="6" t="s">
        <v>2319</v>
      </c>
    </row>
    <row r="111" spans="1:46" ht="17.25" customHeight="1" x14ac:dyDescent="0.25">
      <c r="A111" t="s">
        <v>137</v>
      </c>
      <c r="B111" t="s">
        <v>1762</v>
      </c>
      <c r="C111" t="s">
        <v>1361</v>
      </c>
      <c r="D111" s="28" t="str">
        <f t="shared" si="11"/>
        <v>Delanco township, Burlington County</v>
      </c>
      <c r="E111" t="s">
        <v>2216</v>
      </c>
      <c r="F111" t="s">
        <v>2201</v>
      </c>
      <c r="G111" s="32">
        <f>COUNTIFS('Raw Data from UFBs'!$A$3:$A$1389,'Summary By Town'!$A111,'Raw Data from UFBs'!$D$3:$D$1389,'Summary By Town'!$G$2)</f>
        <v>3</v>
      </c>
      <c r="H111" s="33">
        <f>SUMIFS('Raw Data from UFBs'!E$3:E$1389,'Raw Data from UFBs'!$A$3:$A$1389,'Summary By Town'!$A111,'Raw Data from UFBs'!$D$3:$D$1389,'Summary By Town'!$G$2)</f>
        <v>54338.12</v>
      </c>
      <c r="I111" s="33">
        <f>SUMIFS('Raw Data from UFBs'!F$3:F$1389,'Raw Data from UFBs'!$A$3:$A$1389,'Summary By Town'!$A111,'Raw Data from UFBs'!$D$3:$D$1389,'Summary By Town'!$G$2)</f>
        <v>17317300</v>
      </c>
      <c r="J111" s="34">
        <f t="shared" si="12"/>
        <v>550298.92321941094</v>
      </c>
      <c r="K111" s="32">
        <f>COUNTIFS('Raw Data from UFBs'!$A$3:$A$1389,'Summary By Town'!$A111,'Raw Data from UFBs'!$D$3:$D$1389,'Summary By Town'!$K$2)</f>
        <v>2</v>
      </c>
      <c r="L111" s="33">
        <f>SUMIFS('Raw Data from UFBs'!E$3:E$1389,'Raw Data from UFBs'!$A$3:$A$1389,'Summary By Town'!$A111,'Raw Data from UFBs'!$D$3:$D$1389,'Summary By Town'!$K$2)</f>
        <v>233661.69</v>
      </c>
      <c r="M111" s="33">
        <f>SUMIFS('Raw Data from UFBs'!F$3:F$1389,'Raw Data from UFBs'!$A$3:$A$1389,'Summary By Town'!$A111,'Raw Data from UFBs'!$D$3:$D$1389,'Summary By Town'!$K$2)</f>
        <v>7307800</v>
      </c>
      <c r="N111" s="34">
        <f t="shared" si="13"/>
        <v>232222.94879125562</v>
      </c>
      <c r="O111" s="32">
        <f>COUNTIFS('Raw Data from UFBs'!$A$3:$A$1389,'Summary By Town'!$A111,'Raw Data from UFBs'!$D$3:$D$1389,'Summary By Town'!$O$2)</f>
        <v>0</v>
      </c>
      <c r="P111" s="33">
        <f>SUMIFS('Raw Data from UFBs'!E$3:E$1389,'Raw Data from UFBs'!$A$3:$A$1389,'Summary By Town'!$A111,'Raw Data from UFBs'!$D$3:$D$1389,'Summary By Town'!$O$2)</f>
        <v>0</v>
      </c>
      <c r="Q111" s="33">
        <f>SUMIFS('Raw Data from UFBs'!F$3:F$1389,'Raw Data from UFBs'!$A$3:$A$1389,'Summary By Town'!$A111,'Raw Data from UFBs'!$D$3:$D$1389,'Summary By Town'!$O$2)</f>
        <v>0</v>
      </c>
      <c r="R111" s="34">
        <f t="shared" si="14"/>
        <v>0</v>
      </c>
      <c r="S111" s="32">
        <f t="shared" si="15"/>
        <v>5</v>
      </c>
      <c r="T111" s="33">
        <f t="shared" si="16"/>
        <v>287999.81</v>
      </c>
      <c r="U111" s="33">
        <f t="shared" si="17"/>
        <v>24625100</v>
      </c>
      <c r="V111" s="34">
        <f t="shared" si="18"/>
        <v>782521.87201066653</v>
      </c>
      <c r="W111" s="73">
        <v>453482596</v>
      </c>
      <c r="X111" s="74">
        <v>3.177740890435639</v>
      </c>
      <c r="Y111" s="75">
        <v>0.33886167757778307</v>
      </c>
      <c r="Z111" s="5">
        <f t="shared" si="19"/>
        <v>167574.57553215892</v>
      </c>
      <c r="AA111" s="10">
        <f t="shared" si="20"/>
        <v>5.4302194212542614E-2</v>
      </c>
      <c r="AB111" s="73">
        <v>6197781</v>
      </c>
      <c r="AC111" s="7">
        <f t="shared" si="21"/>
        <v>2.703783427200137E-2</v>
      </c>
      <c r="AE111" s="6" t="s">
        <v>1363</v>
      </c>
      <c r="AF111" s="6" t="s">
        <v>1372</v>
      </c>
      <c r="AG111" s="6" t="s">
        <v>179</v>
      </c>
      <c r="AH111" s="6" t="s">
        <v>115</v>
      </c>
      <c r="AI111" s="6" t="s">
        <v>144</v>
      </c>
      <c r="AJ111" s="6" t="s">
        <v>2319</v>
      </c>
      <c r="AK111" s="6" t="s">
        <v>2319</v>
      </c>
      <c r="AL111" s="6" t="s">
        <v>2319</v>
      </c>
      <c r="AM111" s="6" t="s">
        <v>2319</v>
      </c>
      <c r="AN111" s="6" t="s">
        <v>2319</v>
      </c>
      <c r="AO111" s="6" t="s">
        <v>2319</v>
      </c>
      <c r="AP111" s="6" t="s">
        <v>2319</v>
      </c>
      <c r="AQ111" s="6" t="s">
        <v>2319</v>
      </c>
      <c r="AR111" s="6" t="s">
        <v>2319</v>
      </c>
      <c r="AS111" s="6" t="s">
        <v>2319</v>
      </c>
      <c r="AT111" s="6" t="s">
        <v>2319</v>
      </c>
    </row>
    <row r="112" spans="1:46" ht="17.25" customHeight="1" x14ac:dyDescent="0.25">
      <c r="A112" t="s">
        <v>1363</v>
      </c>
      <c r="B112" t="s">
        <v>1763</v>
      </c>
      <c r="C112" t="s">
        <v>1361</v>
      </c>
      <c r="D112" s="28" t="str">
        <f t="shared" si="11"/>
        <v>Delran township, Burlington County</v>
      </c>
      <c r="E112" t="s">
        <v>2216</v>
      </c>
      <c r="F112" t="s">
        <v>2203</v>
      </c>
      <c r="G112" s="32">
        <f>COUNTIFS('Raw Data from UFBs'!$A$3:$A$1389,'Summary By Town'!$A112,'Raw Data from UFBs'!$D$3:$D$1389,'Summary By Town'!$G$2)</f>
        <v>0</v>
      </c>
      <c r="H112" s="33">
        <f>SUMIFS('Raw Data from UFBs'!E$3:E$1389,'Raw Data from UFBs'!$A$3:$A$1389,'Summary By Town'!$A112,'Raw Data from UFBs'!$D$3:$D$1389,'Summary By Town'!$G$2)</f>
        <v>0</v>
      </c>
      <c r="I112" s="33">
        <f>SUMIFS('Raw Data from UFBs'!F$3:F$1389,'Raw Data from UFBs'!$A$3:$A$1389,'Summary By Town'!$A112,'Raw Data from UFBs'!$D$3:$D$1389,'Summary By Town'!$G$2)</f>
        <v>0</v>
      </c>
      <c r="J112" s="34">
        <f t="shared" si="12"/>
        <v>0</v>
      </c>
      <c r="K112" s="32">
        <f>COUNTIFS('Raw Data from UFBs'!$A$3:$A$1389,'Summary By Town'!$A112,'Raw Data from UFBs'!$D$3:$D$1389,'Summary By Town'!$K$2)</f>
        <v>0</v>
      </c>
      <c r="L112" s="33">
        <f>SUMIFS('Raw Data from UFBs'!E$3:E$1389,'Raw Data from UFBs'!$A$3:$A$1389,'Summary By Town'!$A112,'Raw Data from UFBs'!$D$3:$D$1389,'Summary By Town'!$K$2)</f>
        <v>0</v>
      </c>
      <c r="M112" s="33">
        <f>SUMIFS('Raw Data from UFBs'!F$3:F$1389,'Raw Data from UFBs'!$A$3:$A$1389,'Summary By Town'!$A112,'Raw Data from UFBs'!$D$3:$D$1389,'Summary By Town'!$K$2)</f>
        <v>0</v>
      </c>
      <c r="N112" s="34">
        <f t="shared" si="13"/>
        <v>0</v>
      </c>
      <c r="O112" s="32">
        <f>COUNTIFS('Raw Data from UFBs'!$A$3:$A$1389,'Summary By Town'!$A112,'Raw Data from UFBs'!$D$3:$D$1389,'Summary By Town'!$O$2)</f>
        <v>0</v>
      </c>
      <c r="P112" s="33">
        <f>SUMIFS('Raw Data from UFBs'!E$3:E$1389,'Raw Data from UFBs'!$A$3:$A$1389,'Summary By Town'!$A112,'Raw Data from UFBs'!$D$3:$D$1389,'Summary By Town'!$O$2)</f>
        <v>0</v>
      </c>
      <c r="Q112" s="33">
        <f>SUMIFS('Raw Data from UFBs'!F$3:F$1389,'Raw Data from UFBs'!$A$3:$A$1389,'Summary By Town'!$A112,'Raw Data from UFBs'!$D$3:$D$1389,'Summary By Town'!$O$2)</f>
        <v>0</v>
      </c>
      <c r="R112" s="34">
        <f t="shared" si="14"/>
        <v>0</v>
      </c>
      <c r="S112" s="32">
        <f t="shared" si="15"/>
        <v>0</v>
      </c>
      <c r="T112" s="33">
        <f t="shared" si="16"/>
        <v>0</v>
      </c>
      <c r="U112" s="33">
        <f t="shared" si="17"/>
        <v>0</v>
      </c>
      <c r="V112" s="34">
        <f t="shared" si="18"/>
        <v>0</v>
      </c>
      <c r="W112" s="73">
        <v>1520151782</v>
      </c>
      <c r="X112" s="74">
        <v>3.6853193724678981</v>
      </c>
      <c r="Y112" s="75">
        <v>0.22093853058492929</v>
      </c>
      <c r="Z112" s="5">
        <f t="shared" si="19"/>
        <v>0</v>
      </c>
      <c r="AA112" s="10">
        <f t="shared" si="20"/>
        <v>0</v>
      </c>
      <c r="AB112" s="73">
        <v>17753671.050000001</v>
      </c>
      <c r="AC112" s="7">
        <f t="shared" si="21"/>
        <v>0</v>
      </c>
      <c r="AE112" s="6" t="s">
        <v>1367</v>
      </c>
      <c r="AF112" s="6" t="s">
        <v>135</v>
      </c>
      <c r="AG112" s="6" t="s">
        <v>1372</v>
      </c>
      <c r="AH112" s="6" t="s">
        <v>179</v>
      </c>
      <c r="AI112" s="6" t="s">
        <v>137</v>
      </c>
      <c r="AJ112" s="6" t="s">
        <v>2319</v>
      </c>
      <c r="AK112" s="6" t="s">
        <v>2319</v>
      </c>
      <c r="AL112" s="6" t="s">
        <v>2319</v>
      </c>
      <c r="AM112" s="6" t="s">
        <v>2319</v>
      </c>
      <c r="AN112" s="6" t="s">
        <v>2319</v>
      </c>
      <c r="AO112" s="6" t="s">
        <v>2319</v>
      </c>
      <c r="AP112" s="6" t="s">
        <v>2319</v>
      </c>
      <c r="AQ112" s="6" t="s">
        <v>2319</v>
      </c>
      <c r="AR112" s="6" t="s">
        <v>2319</v>
      </c>
      <c r="AS112" s="6" t="s">
        <v>2319</v>
      </c>
      <c r="AT112" s="6" t="s">
        <v>2319</v>
      </c>
    </row>
    <row r="113" spans="1:46" ht="17.25" customHeight="1" x14ac:dyDescent="0.25">
      <c r="A113" t="s">
        <v>141</v>
      </c>
      <c r="B113" t="s">
        <v>1764</v>
      </c>
      <c r="C113" t="s">
        <v>1361</v>
      </c>
      <c r="D113" s="28" t="str">
        <f t="shared" si="11"/>
        <v>Eastampton township, Burlington County</v>
      </c>
      <c r="E113" t="s">
        <v>2216</v>
      </c>
      <c r="F113" t="s">
        <v>2203</v>
      </c>
      <c r="G113" s="32">
        <f>COUNTIFS('Raw Data from UFBs'!$A$3:$A$1389,'Summary By Town'!$A113,'Raw Data from UFBs'!$D$3:$D$1389,'Summary By Town'!$G$2)</f>
        <v>1</v>
      </c>
      <c r="H113" s="33">
        <f>SUMIFS('Raw Data from UFBs'!E$3:E$1389,'Raw Data from UFBs'!$A$3:$A$1389,'Summary By Town'!$A113,'Raw Data from UFBs'!$D$3:$D$1389,'Summary By Town'!$G$2)</f>
        <v>90000</v>
      </c>
      <c r="I113" s="33">
        <f>SUMIFS('Raw Data from UFBs'!F$3:F$1389,'Raw Data from UFBs'!$A$3:$A$1389,'Summary By Town'!$A113,'Raw Data from UFBs'!$D$3:$D$1389,'Summary By Town'!$G$2)</f>
        <v>3891600</v>
      </c>
      <c r="J113" s="34">
        <f t="shared" si="12"/>
        <v>118622.41912122077</v>
      </c>
      <c r="K113" s="32">
        <f>COUNTIFS('Raw Data from UFBs'!$A$3:$A$1389,'Summary By Town'!$A113,'Raw Data from UFBs'!$D$3:$D$1389,'Summary By Town'!$K$2)</f>
        <v>0</v>
      </c>
      <c r="L113" s="33">
        <f>SUMIFS('Raw Data from UFBs'!E$3:E$1389,'Raw Data from UFBs'!$A$3:$A$1389,'Summary By Town'!$A113,'Raw Data from UFBs'!$D$3:$D$1389,'Summary By Town'!$K$2)</f>
        <v>0</v>
      </c>
      <c r="M113" s="33">
        <f>SUMIFS('Raw Data from UFBs'!F$3:F$1389,'Raw Data from UFBs'!$A$3:$A$1389,'Summary By Town'!$A113,'Raw Data from UFBs'!$D$3:$D$1389,'Summary By Town'!$K$2)</f>
        <v>0</v>
      </c>
      <c r="N113" s="34">
        <f t="shared" si="13"/>
        <v>0</v>
      </c>
      <c r="O113" s="32">
        <f>COUNTIFS('Raw Data from UFBs'!$A$3:$A$1389,'Summary By Town'!$A113,'Raw Data from UFBs'!$D$3:$D$1389,'Summary By Town'!$O$2)</f>
        <v>1</v>
      </c>
      <c r="P113" s="33">
        <f>SUMIFS('Raw Data from UFBs'!E$3:E$1389,'Raw Data from UFBs'!$A$3:$A$1389,'Summary By Town'!$A113,'Raw Data from UFBs'!$D$3:$D$1389,'Summary By Town'!$O$2)</f>
        <v>170000</v>
      </c>
      <c r="Q113" s="33">
        <f>SUMIFS('Raw Data from UFBs'!F$3:F$1389,'Raw Data from UFBs'!$A$3:$A$1389,'Summary By Town'!$A113,'Raw Data from UFBs'!$D$3:$D$1389,'Summary By Town'!$O$2)</f>
        <v>4503700</v>
      </c>
      <c r="R113" s="34">
        <f t="shared" si="14"/>
        <v>137280.24180189177</v>
      </c>
      <c r="S113" s="32">
        <f t="shared" si="15"/>
        <v>2</v>
      </c>
      <c r="T113" s="33">
        <f t="shared" si="16"/>
        <v>260000</v>
      </c>
      <c r="U113" s="33">
        <f t="shared" si="17"/>
        <v>8395300</v>
      </c>
      <c r="V113" s="34">
        <f t="shared" si="18"/>
        <v>255902.66092311253</v>
      </c>
      <c r="W113" s="73">
        <v>509969422</v>
      </c>
      <c r="X113" s="74">
        <v>3.048165770408592</v>
      </c>
      <c r="Y113" s="75">
        <v>0.28929210662453897</v>
      </c>
      <c r="Z113" s="5">
        <f t="shared" si="19"/>
        <v>-1185.3278531078192</v>
      </c>
      <c r="AA113" s="10">
        <f t="shared" si="20"/>
        <v>1.6462359580453435E-2</v>
      </c>
      <c r="AB113" s="73">
        <v>5586020.7000000002</v>
      </c>
      <c r="AC113" s="7">
        <f t="shared" si="21"/>
        <v>-2.1219539217028307E-4</v>
      </c>
      <c r="AE113" s="6" t="s">
        <v>1375</v>
      </c>
      <c r="AF113" s="6" t="s">
        <v>160</v>
      </c>
      <c r="AG113" s="6" t="s">
        <v>1075</v>
      </c>
      <c r="AH113" s="6" t="s">
        <v>167</v>
      </c>
      <c r="AI113" s="6" t="s">
        <v>176</v>
      </c>
      <c r="AJ113" s="6" t="s">
        <v>1376</v>
      </c>
      <c r="AK113" s="6" t="s">
        <v>2319</v>
      </c>
      <c r="AL113" s="6" t="s">
        <v>2319</v>
      </c>
      <c r="AM113" s="6" t="s">
        <v>2319</v>
      </c>
      <c r="AN113" s="6" t="s">
        <v>2319</v>
      </c>
      <c r="AO113" s="6" t="s">
        <v>2319</v>
      </c>
      <c r="AP113" s="6" t="s">
        <v>2319</v>
      </c>
      <c r="AQ113" s="6" t="s">
        <v>2319</v>
      </c>
      <c r="AR113" s="6" t="s">
        <v>2319</v>
      </c>
      <c r="AS113" s="6" t="s">
        <v>2319</v>
      </c>
      <c r="AT113" s="6" t="s">
        <v>2319</v>
      </c>
    </row>
    <row r="114" spans="1:46" ht="17.25" customHeight="1" x14ac:dyDescent="0.25">
      <c r="A114" t="s">
        <v>144</v>
      </c>
      <c r="B114" t="s">
        <v>1765</v>
      </c>
      <c r="C114" t="s">
        <v>1361</v>
      </c>
      <c r="D114" s="28" t="str">
        <f t="shared" si="11"/>
        <v>Edgewater Park township, Burlington County</v>
      </c>
      <c r="E114" t="s">
        <v>2216</v>
      </c>
      <c r="F114" t="s">
        <v>2205</v>
      </c>
      <c r="G114" s="32">
        <f>COUNTIFS('Raw Data from UFBs'!$A$3:$A$1389,'Summary By Town'!$A114,'Raw Data from UFBs'!$D$3:$D$1389,'Summary By Town'!$G$2)</f>
        <v>0</v>
      </c>
      <c r="H114" s="33">
        <f>SUMIFS('Raw Data from UFBs'!E$3:E$1389,'Raw Data from UFBs'!$A$3:$A$1389,'Summary By Town'!$A114,'Raw Data from UFBs'!$D$3:$D$1389,'Summary By Town'!$G$2)</f>
        <v>0</v>
      </c>
      <c r="I114" s="33">
        <f>SUMIFS('Raw Data from UFBs'!F$3:F$1389,'Raw Data from UFBs'!$A$3:$A$1389,'Summary By Town'!$A114,'Raw Data from UFBs'!$D$3:$D$1389,'Summary By Town'!$G$2)</f>
        <v>0</v>
      </c>
      <c r="J114" s="34">
        <f t="shared" si="12"/>
        <v>0</v>
      </c>
      <c r="K114" s="32">
        <f>COUNTIFS('Raw Data from UFBs'!$A$3:$A$1389,'Summary By Town'!$A114,'Raw Data from UFBs'!$D$3:$D$1389,'Summary By Town'!$K$2)</f>
        <v>2</v>
      </c>
      <c r="L114" s="33">
        <f>SUMIFS('Raw Data from UFBs'!E$3:E$1389,'Raw Data from UFBs'!$A$3:$A$1389,'Summary By Town'!$A114,'Raw Data from UFBs'!$D$3:$D$1389,'Summary By Town'!$K$2)</f>
        <v>222306.02000000002</v>
      </c>
      <c r="M114" s="33">
        <f>SUMIFS('Raw Data from UFBs'!F$3:F$1389,'Raw Data from UFBs'!$A$3:$A$1389,'Summary By Town'!$A114,'Raw Data from UFBs'!$D$3:$D$1389,'Summary By Town'!$K$2)</f>
        <v>5224500</v>
      </c>
      <c r="N114" s="34">
        <f t="shared" si="13"/>
        <v>156998.0570854214</v>
      </c>
      <c r="O114" s="32">
        <f>COUNTIFS('Raw Data from UFBs'!$A$3:$A$1389,'Summary By Town'!$A114,'Raw Data from UFBs'!$D$3:$D$1389,'Summary By Town'!$O$2)</f>
        <v>0</v>
      </c>
      <c r="P114" s="33">
        <f>SUMIFS('Raw Data from UFBs'!E$3:E$1389,'Raw Data from UFBs'!$A$3:$A$1389,'Summary By Town'!$A114,'Raw Data from UFBs'!$D$3:$D$1389,'Summary By Town'!$O$2)</f>
        <v>0</v>
      </c>
      <c r="Q114" s="33">
        <f>SUMIFS('Raw Data from UFBs'!F$3:F$1389,'Raw Data from UFBs'!$A$3:$A$1389,'Summary By Town'!$A114,'Raw Data from UFBs'!$D$3:$D$1389,'Summary By Town'!$O$2)</f>
        <v>0</v>
      </c>
      <c r="R114" s="34">
        <f t="shared" si="14"/>
        <v>0</v>
      </c>
      <c r="S114" s="32">
        <f t="shared" si="15"/>
        <v>2</v>
      </c>
      <c r="T114" s="33">
        <f t="shared" si="16"/>
        <v>222306.02000000002</v>
      </c>
      <c r="U114" s="33">
        <f t="shared" si="17"/>
        <v>5224500</v>
      </c>
      <c r="V114" s="34">
        <f t="shared" si="18"/>
        <v>156998.0570854214</v>
      </c>
      <c r="W114" s="73">
        <v>677042200</v>
      </c>
      <c r="X114" s="74">
        <v>3.0050350671915287</v>
      </c>
      <c r="Y114" s="75">
        <v>0.29584614256890629</v>
      </c>
      <c r="Z114" s="5">
        <f t="shared" si="19"/>
        <v>-19321.108907311271</v>
      </c>
      <c r="AA114" s="10">
        <f t="shared" si="20"/>
        <v>7.7166534080150397E-3</v>
      </c>
      <c r="AB114" s="73">
        <v>7881269.79</v>
      </c>
      <c r="AC114" s="7">
        <f t="shared" si="21"/>
        <v>-2.4515223335999097E-3</v>
      </c>
      <c r="AE114" s="6" t="s">
        <v>179</v>
      </c>
      <c r="AF114" s="6" t="s">
        <v>137</v>
      </c>
      <c r="AG114" s="6" t="s">
        <v>115</v>
      </c>
      <c r="AH114" s="6" t="s">
        <v>132</v>
      </c>
      <c r="AI114" s="6" t="s">
        <v>2319</v>
      </c>
      <c r="AJ114" s="6" t="s">
        <v>2319</v>
      </c>
      <c r="AK114" s="6" t="s">
        <v>2319</v>
      </c>
      <c r="AL114" s="6" t="s">
        <v>2319</v>
      </c>
      <c r="AM114" s="6" t="s">
        <v>2319</v>
      </c>
      <c r="AN114" s="6" t="s">
        <v>2319</v>
      </c>
      <c r="AO114" s="6" t="s">
        <v>2319</v>
      </c>
      <c r="AP114" s="6" t="s">
        <v>2319</v>
      </c>
      <c r="AQ114" s="6" t="s">
        <v>2319</v>
      </c>
      <c r="AR114" s="6" t="s">
        <v>2319</v>
      </c>
      <c r="AS114" s="6" t="s">
        <v>2319</v>
      </c>
      <c r="AT114" s="6" t="s">
        <v>2319</v>
      </c>
    </row>
    <row r="115" spans="1:46" ht="17.25" customHeight="1" x14ac:dyDescent="0.25">
      <c r="A115" t="s">
        <v>146</v>
      </c>
      <c r="B115" t="s">
        <v>1766</v>
      </c>
      <c r="C115" t="s">
        <v>1361</v>
      </c>
      <c r="D115" s="28" t="str">
        <f t="shared" si="11"/>
        <v>Evesham township, Burlington County</v>
      </c>
      <c r="E115" t="s">
        <v>2216</v>
      </c>
      <c r="F115" t="s">
        <v>2203</v>
      </c>
      <c r="G115" s="32">
        <f>COUNTIFS('Raw Data from UFBs'!$A$3:$A$1389,'Summary By Town'!$A115,'Raw Data from UFBs'!$D$3:$D$1389,'Summary By Town'!$G$2)</f>
        <v>4</v>
      </c>
      <c r="H115" s="33">
        <f>SUMIFS('Raw Data from UFBs'!E$3:E$1389,'Raw Data from UFBs'!$A$3:$A$1389,'Summary By Town'!$A115,'Raw Data from UFBs'!$D$3:$D$1389,'Summary By Town'!$G$2)</f>
        <v>298262.20999999996</v>
      </c>
      <c r="I115" s="33">
        <f>SUMIFS('Raw Data from UFBs'!F$3:F$1389,'Raw Data from UFBs'!$A$3:$A$1389,'Summary By Town'!$A115,'Raw Data from UFBs'!$D$3:$D$1389,'Summary By Town'!$G$2)</f>
        <v>53160200</v>
      </c>
      <c r="J115" s="34">
        <f t="shared" si="12"/>
        <v>1477977.8271229723</v>
      </c>
      <c r="K115" s="32">
        <f>COUNTIFS('Raw Data from UFBs'!$A$3:$A$1389,'Summary By Town'!$A115,'Raw Data from UFBs'!$D$3:$D$1389,'Summary By Town'!$K$2)</f>
        <v>1</v>
      </c>
      <c r="L115" s="33">
        <f>SUMIFS('Raw Data from UFBs'!E$3:E$1389,'Raw Data from UFBs'!$A$3:$A$1389,'Summary By Town'!$A115,'Raw Data from UFBs'!$D$3:$D$1389,'Summary By Town'!$K$2)</f>
        <v>130924.87</v>
      </c>
      <c r="M115" s="33">
        <f>SUMIFS('Raw Data from UFBs'!F$3:F$1389,'Raw Data from UFBs'!$A$3:$A$1389,'Summary By Town'!$A115,'Raw Data from UFBs'!$D$3:$D$1389,'Summary By Town'!$K$2)</f>
        <v>20180900</v>
      </c>
      <c r="N115" s="34">
        <f t="shared" si="13"/>
        <v>561076.19481089222</v>
      </c>
      <c r="O115" s="32">
        <f>COUNTIFS('Raw Data from UFBs'!$A$3:$A$1389,'Summary By Town'!$A115,'Raw Data from UFBs'!$D$3:$D$1389,'Summary By Town'!$O$2)</f>
        <v>0</v>
      </c>
      <c r="P115" s="33">
        <f>SUMIFS('Raw Data from UFBs'!E$3:E$1389,'Raw Data from UFBs'!$A$3:$A$1389,'Summary By Town'!$A115,'Raw Data from UFBs'!$D$3:$D$1389,'Summary By Town'!$O$2)</f>
        <v>0</v>
      </c>
      <c r="Q115" s="33">
        <f>SUMIFS('Raw Data from UFBs'!F$3:F$1389,'Raw Data from UFBs'!$A$3:$A$1389,'Summary By Town'!$A115,'Raw Data from UFBs'!$D$3:$D$1389,'Summary By Town'!$O$2)</f>
        <v>0</v>
      </c>
      <c r="R115" s="34">
        <f t="shared" si="14"/>
        <v>0</v>
      </c>
      <c r="S115" s="32">
        <f t="shared" si="15"/>
        <v>5</v>
      </c>
      <c r="T115" s="33">
        <f t="shared" si="16"/>
        <v>429187.07999999996</v>
      </c>
      <c r="U115" s="33">
        <f t="shared" si="17"/>
        <v>73341100</v>
      </c>
      <c r="V115" s="34">
        <f t="shared" si="18"/>
        <v>2039054.0219338646</v>
      </c>
      <c r="W115" s="73">
        <v>5776290009</v>
      </c>
      <c r="X115" s="74">
        <v>2.7802337596979929</v>
      </c>
      <c r="Y115" s="75">
        <v>0.16309939810914761</v>
      </c>
      <c r="Z115" s="5">
        <f t="shared" si="19"/>
        <v>262568.32926522742</v>
      </c>
      <c r="AA115" s="10">
        <f t="shared" si="20"/>
        <v>1.2696921360549368E-2</v>
      </c>
      <c r="AB115" s="73">
        <v>39579544.570000008</v>
      </c>
      <c r="AC115" s="7">
        <f t="shared" si="21"/>
        <v>6.6339401354366667E-3</v>
      </c>
      <c r="AE115" s="6" t="s">
        <v>1395</v>
      </c>
      <c r="AF115" s="6" t="s">
        <v>191</v>
      </c>
      <c r="AG115" s="6" t="s">
        <v>297</v>
      </c>
      <c r="AH115" s="6" t="s">
        <v>166</v>
      </c>
      <c r="AI115" s="6" t="s">
        <v>238</v>
      </c>
      <c r="AJ115" s="6" t="s">
        <v>173</v>
      </c>
      <c r="AK115" s="6" t="s">
        <v>2319</v>
      </c>
      <c r="AL115" s="6" t="s">
        <v>2319</v>
      </c>
      <c r="AM115" s="6" t="s">
        <v>2319</v>
      </c>
      <c r="AN115" s="6" t="s">
        <v>2319</v>
      </c>
      <c r="AO115" s="6" t="s">
        <v>2319</v>
      </c>
      <c r="AP115" s="6" t="s">
        <v>2319</v>
      </c>
      <c r="AQ115" s="6" t="s">
        <v>2319</v>
      </c>
      <c r="AR115" s="6" t="s">
        <v>2319</v>
      </c>
      <c r="AS115" s="6" t="s">
        <v>2319</v>
      </c>
      <c r="AT115" s="6" t="s">
        <v>2319</v>
      </c>
    </row>
    <row r="116" spans="1:46" ht="17.25" customHeight="1" x14ac:dyDescent="0.25">
      <c r="A116" t="s">
        <v>151</v>
      </c>
      <c r="B116" t="s">
        <v>1767</v>
      </c>
      <c r="C116" t="s">
        <v>1361</v>
      </c>
      <c r="D116" s="28" t="str">
        <f t="shared" si="11"/>
        <v>Florence township, Burlington County</v>
      </c>
      <c r="E116" t="s">
        <v>2216</v>
      </c>
      <c r="F116" t="s">
        <v>2205</v>
      </c>
      <c r="G116" s="32">
        <f>COUNTIFS('Raw Data from UFBs'!$A$3:$A$1389,'Summary By Town'!$A116,'Raw Data from UFBs'!$D$3:$D$1389,'Summary By Town'!$G$2)</f>
        <v>0</v>
      </c>
      <c r="H116" s="33">
        <f>SUMIFS('Raw Data from UFBs'!E$3:E$1389,'Raw Data from UFBs'!$A$3:$A$1389,'Summary By Town'!$A116,'Raw Data from UFBs'!$D$3:$D$1389,'Summary By Town'!$G$2)</f>
        <v>0</v>
      </c>
      <c r="I116" s="33">
        <f>SUMIFS('Raw Data from UFBs'!F$3:F$1389,'Raw Data from UFBs'!$A$3:$A$1389,'Summary By Town'!$A116,'Raw Data from UFBs'!$D$3:$D$1389,'Summary By Town'!$G$2)</f>
        <v>0</v>
      </c>
      <c r="J116" s="34">
        <f t="shared" si="12"/>
        <v>0</v>
      </c>
      <c r="K116" s="32">
        <f>COUNTIFS('Raw Data from UFBs'!$A$3:$A$1389,'Summary By Town'!$A116,'Raw Data from UFBs'!$D$3:$D$1389,'Summary By Town'!$K$2)</f>
        <v>7</v>
      </c>
      <c r="L116" s="33">
        <f>SUMIFS('Raw Data from UFBs'!E$3:E$1389,'Raw Data from UFBs'!$A$3:$A$1389,'Summary By Town'!$A116,'Raw Data from UFBs'!$D$3:$D$1389,'Summary By Town'!$K$2)</f>
        <v>2016327.2199999997</v>
      </c>
      <c r="M116" s="33">
        <f>SUMIFS('Raw Data from UFBs'!F$3:F$1389,'Raw Data from UFBs'!$A$3:$A$1389,'Summary By Town'!$A116,'Raw Data from UFBs'!$D$3:$D$1389,'Summary By Town'!$K$2)</f>
        <v>189766100</v>
      </c>
      <c r="N116" s="34">
        <f t="shared" si="13"/>
        <v>4533793.0776257534</v>
      </c>
      <c r="O116" s="32">
        <f>COUNTIFS('Raw Data from UFBs'!$A$3:$A$1389,'Summary By Town'!$A116,'Raw Data from UFBs'!$D$3:$D$1389,'Summary By Town'!$O$2)</f>
        <v>0</v>
      </c>
      <c r="P116" s="33">
        <f>SUMIFS('Raw Data from UFBs'!E$3:E$1389,'Raw Data from UFBs'!$A$3:$A$1389,'Summary By Town'!$A116,'Raw Data from UFBs'!$D$3:$D$1389,'Summary By Town'!$O$2)</f>
        <v>0</v>
      </c>
      <c r="Q116" s="33">
        <f>SUMIFS('Raw Data from UFBs'!F$3:F$1389,'Raw Data from UFBs'!$A$3:$A$1389,'Summary By Town'!$A116,'Raw Data from UFBs'!$D$3:$D$1389,'Summary By Town'!$O$2)</f>
        <v>0</v>
      </c>
      <c r="R116" s="34">
        <f t="shared" si="14"/>
        <v>0</v>
      </c>
      <c r="S116" s="32">
        <f t="shared" si="15"/>
        <v>7</v>
      </c>
      <c r="T116" s="33">
        <f t="shared" si="16"/>
        <v>2016327.2199999997</v>
      </c>
      <c r="U116" s="33">
        <f t="shared" si="17"/>
        <v>189766100</v>
      </c>
      <c r="V116" s="34">
        <f t="shared" si="18"/>
        <v>4533793.0776257534</v>
      </c>
      <c r="W116" s="73">
        <v>1636615100</v>
      </c>
      <c r="X116" s="74">
        <v>2.3891480499550517</v>
      </c>
      <c r="Y116" s="75">
        <v>0.18816167057285627</v>
      </c>
      <c r="Z116" s="5">
        <f t="shared" si="19"/>
        <v>473690.5813809901</v>
      </c>
      <c r="AA116" s="10">
        <f t="shared" si="20"/>
        <v>0.115950353873675</v>
      </c>
      <c r="AB116" s="73">
        <v>12457574</v>
      </c>
      <c r="AC116" s="7">
        <f t="shared" si="21"/>
        <v>3.802430404033643E-2</v>
      </c>
      <c r="AE116" s="6" t="s">
        <v>121</v>
      </c>
      <c r="AF116" s="6" t="s">
        <v>1376</v>
      </c>
      <c r="AG116" s="6" t="s">
        <v>132</v>
      </c>
      <c r="AH116" s="6" t="s">
        <v>1365</v>
      </c>
      <c r="AI116" s="6" t="s">
        <v>2319</v>
      </c>
      <c r="AJ116" s="6" t="s">
        <v>2319</v>
      </c>
      <c r="AK116" s="6" t="s">
        <v>2319</v>
      </c>
      <c r="AL116" s="6" t="s">
        <v>2319</v>
      </c>
      <c r="AM116" s="6" t="s">
        <v>2319</v>
      </c>
      <c r="AN116" s="6" t="s">
        <v>2319</v>
      </c>
      <c r="AO116" s="6" t="s">
        <v>2319</v>
      </c>
      <c r="AP116" s="6" t="s">
        <v>2319</v>
      </c>
      <c r="AQ116" s="6" t="s">
        <v>2319</v>
      </c>
      <c r="AR116" s="6" t="s">
        <v>2319</v>
      </c>
      <c r="AS116" s="6" t="s">
        <v>2319</v>
      </c>
      <c r="AT116" s="6" t="s">
        <v>2319</v>
      </c>
    </row>
    <row r="117" spans="1:46" ht="17.25" customHeight="1" x14ac:dyDescent="0.25">
      <c r="A117" t="s">
        <v>158</v>
      </c>
      <c r="B117" t="s">
        <v>1768</v>
      </c>
      <c r="C117" t="s">
        <v>1361</v>
      </c>
      <c r="D117" s="28" t="str">
        <f t="shared" si="11"/>
        <v>Hainesport township, Burlington County</v>
      </c>
      <c r="E117" t="s">
        <v>2216</v>
      </c>
      <c r="F117" t="s">
        <v>2203</v>
      </c>
      <c r="G117" s="32">
        <f>COUNTIFS('Raw Data from UFBs'!$A$3:$A$1389,'Summary By Town'!$A117,'Raw Data from UFBs'!$D$3:$D$1389,'Summary By Town'!$G$2)</f>
        <v>1</v>
      </c>
      <c r="H117" s="33">
        <f>SUMIFS('Raw Data from UFBs'!E$3:E$1389,'Raw Data from UFBs'!$A$3:$A$1389,'Summary By Town'!$A117,'Raw Data from UFBs'!$D$3:$D$1389,'Summary By Town'!$G$2)</f>
        <v>56732.15</v>
      </c>
      <c r="I117" s="33">
        <f>SUMIFS('Raw Data from UFBs'!F$3:F$1389,'Raw Data from UFBs'!$A$3:$A$1389,'Summary By Town'!$A117,'Raw Data from UFBs'!$D$3:$D$1389,'Summary By Town'!$G$2)</f>
        <v>2789400</v>
      </c>
      <c r="J117" s="34">
        <f t="shared" si="12"/>
        <v>68228.797768352015</v>
      </c>
      <c r="K117" s="32">
        <f>COUNTIFS('Raw Data from UFBs'!$A$3:$A$1389,'Summary By Town'!$A117,'Raw Data from UFBs'!$D$3:$D$1389,'Summary By Town'!$K$2)</f>
        <v>0</v>
      </c>
      <c r="L117" s="33">
        <f>SUMIFS('Raw Data from UFBs'!E$3:E$1389,'Raw Data from UFBs'!$A$3:$A$1389,'Summary By Town'!$A117,'Raw Data from UFBs'!$D$3:$D$1389,'Summary By Town'!$K$2)</f>
        <v>0</v>
      </c>
      <c r="M117" s="33">
        <f>SUMIFS('Raw Data from UFBs'!F$3:F$1389,'Raw Data from UFBs'!$A$3:$A$1389,'Summary By Town'!$A117,'Raw Data from UFBs'!$D$3:$D$1389,'Summary By Town'!$K$2)</f>
        <v>0</v>
      </c>
      <c r="N117" s="34">
        <f t="shared" si="13"/>
        <v>0</v>
      </c>
      <c r="O117" s="32">
        <f>COUNTIFS('Raw Data from UFBs'!$A$3:$A$1389,'Summary By Town'!$A117,'Raw Data from UFBs'!$D$3:$D$1389,'Summary By Town'!$O$2)</f>
        <v>1</v>
      </c>
      <c r="P117" s="33">
        <f>SUMIFS('Raw Data from UFBs'!E$3:E$1389,'Raw Data from UFBs'!$A$3:$A$1389,'Summary By Town'!$A117,'Raw Data from UFBs'!$D$3:$D$1389,'Summary By Town'!$O$2)</f>
        <v>2000</v>
      </c>
      <c r="Q117" s="33">
        <f>SUMIFS('Raw Data from UFBs'!F$3:F$1389,'Raw Data from UFBs'!$A$3:$A$1389,'Summary By Town'!$A117,'Raw Data from UFBs'!$D$3:$D$1389,'Summary By Town'!$O$2)</f>
        <v>293400</v>
      </c>
      <c r="R117" s="34">
        <f t="shared" si="14"/>
        <v>7176.5717592437368</v>
      </c>
      <c r="S117" s="32">
        <f t="shared" si="15"/>
        <v>2</v>
      </c>
      <c r="T117" s="33">
        <f t="shared" si="16"/>
        <v>58732.15</v>
      </c>
      <c r="U117" s="33">
        <f t="shared" si="17"/>
        <v>3082800</v>
      </c>
      <c r="V117" s="34">
        <f t="shared" si="18"/>
        <v>75405.369527595758</v>
      </c>
      <c r="W117" s="73">
        <v>818172995</v>
      </c>
      <c r="X117" s="74">
        <v>2.446002644595684</v>
      </c>
      <c r="Y117" s="75">
        <v>0.14281445252563174</v>
      </c>
      <c r="Z117" s="5">
        <f t="shared" si="19"/>
        <v>2381.1767186732604</v>
      </c>
      <c r="AA117" s="10">
        <f t="shared" si="20"/>
        <v>3.7679072993603265E-3</v>
      </c>
      <c r="AB117" s="73">
        <v>4206669.7700000005</v>
      </c>
      <c r="AC117" s="7">
        <f t="shared" si="21"/>
        <v>5.6604793075384669E-4</v>
      </c>
      <c r="AE117" s="6" t="s">
        <v>160</v>
      </c>
      <c r="AF117" s="6" t="s">
        <v>173</v>
      </c>
      <c r="AG117" s="6" t="s">
        <v>167</v>
      </c>
      <c r="AH117" s="6" t="s">
        <v>176</v>
      </c>
      <c r="AI117" s="6" t="s">
        <v>2319</v>
      </c>
      <c r="AJ117" s="6" t="s">
        <v>2319</v>
      </c>
      <c r="AK117" s="6" t="s">
        <v>2319</v>
      </c>
      <c r="AL117" s="6" t="s">
        <v>2319</v>
      </c>
      <c r="AM117" s="6" t="s">
        <v>2319</v>
      </c>
      <c r="AN117" s="6" t="s">
        <v>2319</v>
      </c>
      <c r="AO117" s="6" t="s">
        <v>2319</v>
      </c>
      <c r="AP117" s="6" t="s">
        <v>2319</v>
      </c>
      <c r="AQ117" s="6" t="s">
        <v>2319</v>
      </c>
      <c r="AR117" s="6" t="s">
        <v>2319</v>
      </c>
      <c r="AS117" s="6" t="s">
        <v>2319</v>
      </c>
      <c r="AT117" s="6" t="s">
        <v>2319</v>
      </c>
    </row>
    <row r="118" spans="1:46" ht="17.25" customHeight="1" x14ac:dyDescent="0.25">
      <c r="A118" t="s">
        <v>160</v>
      </c>
      <c r="B118" t="s">
        <v>1769</v>
      </c>
      <c r="C118" t="s">
        <v>1361</v>
      </c>
      <c r="D118" s="28" t="str">
        <f t="shared" si="11"/>
        <v>Lumberton township, Burlington County</v>
      </c>
      <c r="E118" t="s">
        <v>2216</v>
      </c>
      <c r="F118" t="s">
        <v>2203</v>
      </c>
      <c r="G118" s="32">
        <f>COUNTIFS('Raw Data from UFBs'!$A$3:$A$1389,'Summary By Town'!$A118,'Raw Data from UFBs'!$D$3:$D$1389,'Summary By Town'!$G$2)</f>
        <v>2</v>
      </c>
      <c r="H118" s="33">
        <f>SUMIFS('Raw Data from UFBs'!E$3:E$1389,'Raw Data from UFBs'!$A$3:$A$1389,'Summary By Town'!$A118,'Raw Data from UFBs'!$D$3:$D$1389,'Summary By Town'!$G$2)</f>
        <v>112947.35</v>
      </c>
      <c r="I118" s="33">
        <f>SUMIFS('Raw Data from UFBs'!F$3:F$1389,'Raw Data from UFBs'!$A$3:$A$1389,'Summary By Town'!$A118,'Raw Data from UFBs'!$D$3:$D$1389,'Summary By Town'!$G$2)</f>
        <v>9057500</v>
      </c>
      <c r="J118" s="34">
        <f t="shared" si="12"/>
        <v>216423.48046044141</v>
      </c>
      <c r="K118" s="32">
        <f>COUNTIFS('Raw Data from UFBs'!$A$3:$A$1389,'Summary By Town'!$A118,'Raw Data from UFBs'!$D$3:$D$1389,'Summary By Town'!$K$2)</f>
        <v>0</v>
      </c>
      <c r="L118" s="33">
        <f>SUMIFS('Raw Data from UFBs'!E$3:E$1389,'Raw Data from UFBs'!$A$3:$A$1389,'Summary By Town'!$A118,'Raw Data from UFBs'!$D$3:$D$1389,'Summary By Town'!$K$2)</f>
        <v>0</v>
      </c>
      <c r="M118" s="33">
        <f>SUMIFS('Raw Data from UFBs'!F$3:F$1389,'Raw Data from UFBs'!$A$3:$A$1389,'Summary By Town'!$A118,'Raw Data from UFBs'!$D$3:$D$1389,'Summary By Town'!$K$2)</f>
        <v>0</v>
      </c>
      <c r="N118" s="34">
        <f t="shared" si="13"/>
        <v>0</v>
      </c>
      <c r="O118" s="32">
        <f>COUNTIFS('Raw Data from UFBs'!$A$3:$A$1389,'Summary By Town'!$A118,'Raw Data from UFBs'!$D$3:$D$1389,'Summary By Town'!$O$2)</f>
        <v>0</v>
      </c>
      <c r="P118" s="33">
        <f>SUMIFS('Raw Data from UFBs'!E$3:E$1389,'Raw Data from UFBs'!$A$3:$A$1389,'Summary By Town'!$A118,'Raw Data from UFBs'!$D$3:$D$1389,'Summary By Town'!$O$2)</f>
        <v>0</v>
      </c>
      <c r="Q118" s="33">
        <f>SUMIFS('Raw Data from UFBs'!F$3:F$1389,'Raw Data from UFBs'!$A$3:$A$1389,'Summary By Town'!$A118,'Raw Data from UFBs'!$D$3:$D$1389,'Summary By Town'!$O$2)</f>
        <v>0</v>
      </c>
      <c r="R118" s="34">
        <f t="shared" si="14"/>
        <v>0</v>
      </c>
      <c r="S118" s="32">
        <f t="shared" si="15"/>
        <v>2</v>
      </c>
      <c r="T118" s="33">
        <f t="shared" si="16"/>
        <v>112947.35</v>
      </c>
      <c r="U118" s="33">
        <f t="shared" si="17"/>
        <v>9057500</v>
      </c>
      <c r="V118" s="34">
        <f t="shared" si="18"/>
        <v>216423.48046044141</v>
      </c>
      <c r="W118" s="73">
        <v>1492049891</v>
      </c>
      <c r="X118" s="74">
        <v>2.3894394751359802</v>
      </c>
      <c r="Y118" s="75">
        <v>0.17193690692685515</v>
      </c>
      <c r="Z118" s="5">
        <f t="shared" si="19"/>
        <v>17791.365812128035</v>
      </c>
      <c r="AA118" s="10">
        <f t="shared" si="20"/>
        <v>6.0705074640161616E-3</v>
      </c>
      <c r="AB118" s="73">
        <v>9487242</v>
      </c>
      <c r="AC118" s="7">
        <f t="shared" si="21"/>
        <v>1.875293769477793E-3</v>
      </c>
      <c r="AE118" s="6" t="s">
        <v>166</v>
      </c>
      <c r="AF118" s="6" t="s">
        <v>1375</v>
      </c>
      <c r="AG118" s="6" t="s">
        <v>158</v>
      </c>
      <c r="AH118" s="6" t="s">
        <v>173</v>
      </c>
      <c r="AI118" s="6" t="s">
        <v>167</v>
      </c>
      <c r="AJ118" s="6" t="s">
        <v>141</v>
      </c>
      <c r="AK118" s="6" t="s">
        <v>2319</v>
      </c>
      <c r="AL118" s="6" t="s">
        <v>2319</v>
      </c>
      <c r="AM118" s="6" t="s">
        <v>2319</v>
      </c>
      <c r="AN118" s="6" t="s">
        <v>2319</v>
      </c>
      <c r="AO118" s="6" t="s">
        <v>2319</v>
      </c>
      <c r="AP118" s="6" t="s">
        <v>2319</v>
      </c>
      <c r="AQ118" s="6" t="s">
        <v>2319</v>
      </c>
      <c r="AR118" s="6" t="s">
        <v>2319</v>
      </c>
      <c r="AS118" s="6" t="s">
        <v>2319</v>
      </c>
      <c r="AT118" s="6" t="s">
        <v>2319</v>
      </c>
    </row>
    <row r="119" spans="1:46" ht="17.25" customHeight="1" x14ac:dyDescent="0.25">
      <c r="A119" t="s">
        <v>1365</v>
      </c>
      <c r="B119" t="s">
        <v>1770</v>
      </c>
      <c r="C119" t="s">
        <v>1361</v>
      </c>
      <c r="D119" s="28" t="str">
        <f t="shared" si="11"/>
        <v>Mansfield township, Burlington County</v>
      </c>
      <c r="E119" t="s">
        <v>2216</v>
      </c>
      <c r="F119" t="s">
        <v>2204</v>
      </c>
      <c r="G119" s="32">
        <f>COUNTIFS('Raw Data from UFBs'!$A$3:$A$1389,'Summary By Town'!$A119,'Raw Data from UFBs'!$D$3:$D$1389,'Summary By Town'!$G$2)</f>
        <v>0</v>
      </c>
      <c r="H119" s="33">
        <f>SUMIFS('Raw Data from UFBs'!E$3:E$1389,'Raw Data from UFBs'!$A$3:$A$1389,'Summary By Town'!$A119,'Raw Data from UFBs'!$D$3:$D$1389,'Summary By Town'!$G$2)</f>
        <v>0</v>
      </c>
      <c r="I119" s="33">
        <f>SUMIFS('Raw Data from UFBs'!F$3:F$1389,'Raw Data from UFBs'!$A$3:$A$1389,'Summary By Town'!$A119,'Raw Data from UFBs'!$D$3:$D$1389,'Summary By Town'!$G$2)</f>
        <v>0</v>
      </c>
      <c r="J119" s="34">
        <f t="shared" si="12"/>
        <v>0</v>
      </c>
      <c r="K119" s="32">
        <f>COUNTIFS('Raw Data from UFBs'!$A$3:$A$1389,'Summary By Town'!$A119,'Raw Data from UFBs'!$D$3:$D$1389,'Summary By Town'!$K$2)</f>
        <v>0</v>
      </c>
      <c r="L119" s="33">
        <f>SUMIFS('Raw Data from UFBs'!E$3:E$1389,'Raw Data from UFBs'!$A$3:$A$1389,'Summary By Town'!$A119,'Raw Data from UFBs'!$D$3:$D$1389,'Summary By Town'!$K$2)</f>
        <v>0</v>
      </c>
      <c r="M119" s="33">
        <f>SUMIFS('Raw Data from UFBs'!F$3:F$1389,'Raw Data from UFBs'!$A$3:$A$1389,'Summary By Town'!$A119,'Raw Data from UFBs'!$D$3:$D$1389,'Summary By Town'!$K$2)</f>
        <v>0</v>
      </c>
      <c r="N119" s="34">
        <f t="shared" si="13"/>
        <v>0</v>
      </c>
      <c r="O119" s="32">
        <f>COUNTIFS('Raw Data from UFBs'!$A$3:$A$1389,'Summary By Town'!$A119,'Raw Data from UFBs'!$D$3:$D$1389,'Summary By Town'!$O$2)</f>
        <v>0</v>
      </c>
      <c r="P119" s="33">
        <f>SUMIFS('Raw Data from UFBs'!E$3:E$1389,'Raw Data from UFBs'!$A$3:$A$1389,'Summary By Town'!$A119,'Raw Data from UFBs'!$D$3:$D$1389,'Summary By Town'!$O$2)</f>
        <v>0</v>
      </c>
      <c r="Q119" s="33">
        <f>SUMIFS('Raw Data from UFBs'!F$3:F$1389,'Raw Data from UFBs'!$A$3:$A$1389,'Summary By Town'!$A119,'Raw Data from UFBs'!$D$3:$D$1389,'Summary By Town'!$O$2)</f>
        <v>0</v>
      </c>
      <c r="R119" s="34">
        <f t="shared" si="14"/>
        <v>0</v>
      </c>
      <c r="S119" s="32">
        <f t="shared" si="15"/>
        <v>0</v>
      </c>
      <c r="T119" s="33">
        <f t="shared" si="16"/>
        <v>0</v>
      </c>
      <c r="U119" s="33">
        <f t="shared" si="17"/>
        <v>0</v>
      </c>
      <c r="V119" s="34">
        <f t="shared" si="18"/>
        <v>0</v>
      </c>
      <c r="W119" s="73">
        <v>1111395414</v>
      </c>
      <c r="X119" s="74">
        <v>3.2512059407153675</v>
      </c>
      <c r="Y119" s="75">
        <v>0.15407255825961533</v>
      </c>
      <c r="Z119" s="5">
        <f t="shared" si="19"/>
        <v>0</v>
      </c>
      <c r="AA119" s="10">
        <f t="shared" si="20"/>
        <v>0</v>
      </c>
      <c r="AB119" s="73">
        <v>8388584.2999999998</v>
      </c>
      <c r="AC119" s="7">
        <f t="shared" si="21"/>
        <v>0</v>
      </c>
      <c r="AE119" s="6" t="s">
        <v>121</v>
      </c>
      <c r="AF119" s="6" t="s">
        <v>1376</v>
      </c>
      <c r="AG119" s="6" t="s">
        <v>1362</v>
      </c>
      <c r="AH119" s="6" t="s">
        <v>151</v>
      </c>
      <c r="AI119" s="6" t="s">
        <v>2319</v>
      </c>
      <c r="AJ119" s="6" t="s">
        <v>2319</v>
      </c>
      <c r="AK119" s="6" t="s">
        <v>2319</v>
      </c>
      <c r="AL119" s="6" t="s">
        <v>2319</v>
      </c>
      <c r="AM119" s="6" t="s">
        <v>2319</v>
      </c>
      <c r="AN119" s="6" t="s">
        <v>2319</v>
      </c>
      <c r="AO119" s="6" t="s">
        <v>2319</v>
      </c>
      <c r="AP119" s="6" t="s">
        <v>2319</v>
      </c>
      <c r="AQ119" s="6" t="s">
        <v>2319</v>
      </c>
      <c r="AR119" s="6" t="s">
        <v>2319</v>
      </c>
      <c r="AS119" s="6" t="s">
        <v>2319</v>
      </c>
      <c r="AT119" s="6" t="s">
        <v>2319</v>
      </c>
    </row>
    <row r="120" spans="1:46" ht="17.25" customHeight="1" x14ac:dyDescent="0.25">
      <c r="A120" t="s">
        <v>163</v>
      </c>
      <c r="B120" t="s">
        <v>1771</v>
      </c>
      <c r="C120" t="s">
        <v>1361</v>
      </c>
      <c r="D120" s="28" t="str">
        <f t="shared" si="11"/>
        <v>Maple Shade township, Burlington County</v>
      </c>
      <c r="E120" t="s">
        <v>2216</v>
      </c>
      <c r="F120" t="s">
        <v>2205</v>
      </c>
      <c r="G120" s="32">
        <f>COUNTIFS('Raw Data from UFBs'!$A$3:$A$1389,'Summary By Town'!$A120,'Raw Data from UFBs'!$D$3:$D$1389,'Summary By Town'!$G$2)</f>
        <v>2</v>
      </c>
      <c r="H120" s="33">
        <f>SUMIFS('Raw Data from UFBs'!E$3:E$1389,'Raw Data from UFBs'!$A$3:$A$1389,'Summary By Town'!$A120,'Raw Data from UFBs'!$D$3:$D$1389,'Summary By Town'!$G$2)</f>
        <v>351368.48</v>
      </c>
      <c r="I120" s="33">
        <f>SUMIFS('Raw Data from UFBs'!F$3:F$1389,'Raw Data from UFBs'!$A$3:$A$1389,'Summary By Town'!$A120,'Raw Data from UFBs'!$D$3:$D$1389,'Summary By Town'!$G$2)</f>
        <v>24327400</v>
      </c>
      <c r="J120" s="34">
        <f t="shared" si="12"/>
        <v>844486.61132371076</v>
      </c>
      <c r="K120" s="32">
        <f>COUNTIFS('Raw Data from UFBs'!$A$3:$A$1389,'Summary By Town'!$A120,'Raw Data from UFBs'!$D$3:$D$1389,'Summary By Town'!$K$2)</f>
        <v>0</v>
      </c>
      <c r="L120" s="33">
        <f>SUMIFS('Raw Data from UFBs'!E$3:E$1389,'Raw Data from UFBs'!$A$3:$A$1389,'Summary By Town'!$A120,'Raw Data from UFBs'!$D$3:$D$1389,'Summary By Town'!$K$2)</f>
        <v>0</v>
      </c>
      <c r="M120" s="33">
        <f>SUMIFS('Raw Data from UFBs'!F$3:F$1389,'Raw Data from UFBs'!$A$3:$A$1389,'Summary By Town'!$A120,'Raw Data from UFBs'!$D$3:$D$1389,'Summary By Town'!$K$2)</f>
        <v>0</v>
      </c>
      <c r="N120" s="34">
        <f t="shared" si="13"/>
        <v>0</v>
      </c>
      <c r="O120" s="32">
        <f>COUNTIFS('Raw Data from UFBs'!$A$3:$A$1389,'Summary By Town'!$A120,'Raw Data from UFBs'!$D$3:$D$1389,'Summary By Town'!$O$2)</f>
        <v>0</v>
      </c>
      <c r="P120" s="33">
        <f>SUMIFS('Raw Data from UFBs'!E$3:E$1389,'Raw Data from UFBs'!$A$3:$A$1389,'Summary By Town'!$A120,'Raw Data from UFBs'!$D$3:$D$1389,'Summary By Town'!$O$2)</f>
        <v>0</v>
      </c>
      <c r="Q120" s="33">
        <f>SUMIFS('Raw Data from UFBs'!F$3:F$1389,'Raw Data from UFBs'!$A$3:$A$1389,'Summary By Town'!$A120,'Raw Data from UFBs'!$D$3:$D$1389,'Summary By Town'!$O$2)</f>
        <v>0</v>
      </c>
      <c r="R120" s="34">
        <f t="shared" si="14"/>
        <v>0</v>
      </c>
      <c r="S120" s="32">
        <f t="shared" si="15"/>
        <v>2</v>
      </c>
      <c r="T120" s="33">
        <f t="shared" si="16"/>
        <v>351368.48</v>
      </c>
      <c r="U120" s="33">
        <f t="shared" si="17"/>
        <v>24327400</v>
      </c>
      <c r="V120" s="34">
        <f t="shared" si="18"/>
        <v>844486.61132371076</v>
      </c>
      <c r="W120" s="73">
        <v>1430437365</v>
      </c>
      <c r="X120" s="74">
        <v>3.4713393594206976</v>
      </c>
      <c r="Y120" s="75">
        <v>0.2596707962496021</v>
      </c>
      <c r="Z120" s="5">
        <f t="shared" si="19"/>
        <v>128048.37780594383</v>
      </c>
      <c r="AA120" s="10">
        <f t="shared" si="20"/>
        <v>1.7006966257484473E-2</v>
      </c>
      <c r="AB120" s="73">
        <v>17162911</v>
      </c>
      <c r="AC120" s="7">
        <f t="shared" si="21"/>
        <v>7.4607610449033872E-3</v>
      </c>
      <c r="AE120" s="6" t="s">
        <v>238</v>
      </c>
      <c r="AF120" s="6" t="s">
        <v>284</v>
      </c>
      <c r="AG120" s="6" t="s">
        <v>173</v>
      </c>
      <c r="AH120" s="6" t="s">
        <v>1367</v>
      </c>
      <c r="AI120" s="6" t="s">
        <v>135</v>
      </c>
      <c r="AJ120" s="6" t="s">
        <v>2319</v>
      </c>
      <c r="AK120" s="6" t="s">
        <v>2319</v>
      </c>
      <c r="AL120" s="6" t="s">
        <v>2319</v>
      </c>
      <c r="AM120" s="6" t="s">
        <v>2319</v>
      </c>
      <c r="AN120" s="6" t="s">
        <v>2319</v>
      </c>
      <c r="AO120" s="6" t="s">
        <v>2319</v>
      </c>
      <c r="AP120" s="6" t="s">
        <v>2319</v>
      </c>
      <c r="AQ120" s="6" t="s">
        <v>2319</v>
      </c>
      <c r="AR120" s="6" t="s">
        <v>2319</v>
      </c>
      <c r="AS120" s="6" t="s">
        <v>2319</v>
      </c>
      <c r="AT120" s="6" t="s">
        <v>2319</v>
      </c>
    </row>
    <row r="121" spans="1:46" ht="17.25" customHeight="1" x14ac:dyDescent="0.25">
      <c r="A121" t="s">
        <v>166</v>
      </c>
      <c r="B121" t="s">
        <v>1772</v>
      </c>
      <c r="C121" t="s">
        <v>1361</v>
      </c>
      <c r="D121" s="28" t="str">
        <f t="shared" si="11"/>
        <v>Medford township, Burlington County</v>
      </c>
      <c r="E121" t="s">
        <v>2216</v>
      </c>
      <c r="F121" t="s">
        <v>2203</v>
      </c>
      <c r="G121" s="32">
        <f>COUNTIFS('Raw Data from UFBs'!$A$3:$A$1389,'Summary By Town'!$A121,'Raw Data from UFBs'!$D$3:$D$1389,'Summary By Town'!$G$2)</f>
        <v>0</v>
      </c>
      <c r="H121" s="33">
        <f>SUMIFS('Raw Data from UFBs'!E$3:E$1389,'Raw Data from UFBs'!$A$3:$A$1389,'Summary By Town'!$A121,'Raw Data from UFBs'!$D$3:$D$1389,'Summary By Town'!$G$2)</f>
        <v>0</v>
      </c>
      <c r="I121" s="33">
        <f>SUMIFS('Raw Data from UFBs'!F$3:F$1389,'Raw Data from UFBs'!$A$3:$A$1389,'Summary By Town'!$A121,'Raw Data from UFBs'!$D$3:$D$1389,'Summary By Town'!$G$2)</f>
        <v>0</v>
      </c>
      <c r="J121" s="34">
        <f t="shared" si="12"/>
        <v>0</v>
      </c>
      <c r="K121" s="32">
        <f>COUNTIFS('Raw Data from UFBs'!$A$3:$A$1389,'Summary By Town'!$A121,'Raw Data from UFBs'!$D$3:$D$1389,'Summary By Town'!$K$2)</f>
        <v>2</v>
      </c>
      <c r="L121" s="33">
        <f>SUMIFS('Raw Data from UFBs'!E$3:E$1389,'Raw Data from UFBs'!$A$3:$A$1389,'Summary By Town'!$A121,'Raw Data from UFBs'!$D$3:$D$1389,'Summary By Town'!$K$2)</f>
        <v>167867.1</v>
      </c>
      <c r="M121" s="33">
        <f>SUMIFS('Raw Data from UFBs'!F$3:F$1389,'Raw Data from UFBs'!$A$3:$A$1389,'Summary By Town'!$A121,'Raw Data from UFBs'!$D$3:$D$1389,'Summary By Town'!$K$2)</f>
        <v>12000000</v>
      </c>
      <c r="N121" s="34">
        <f t="shared" si="13"/>
        <v>380180.10458020854</v>
      </c>
      <c r="O121" s="32">
        <f>COUNTIFS('Raw Data from UFBs'!$A$3:$A$1389,'Summary By Town'!$A121,'Raw Data from UFBs'!$D$3:$D$1389,'Summary By Town'!$O$2)</f>
        <v>0</v>
      </c>
      <c r="P121" s="33">
        <f>SUMIFS('Raw Data from UFBs'!E$3:E$1389,'Raw Data from UFBs'!$A$3:$A$1389,'Summary By Town'!$A121,'Raw Data from UFBs'!$D$3:$D$1389,'Summary By Town'!$O$2)</f>
        <v>0</v>
      </c>
      <c r="Q121" s="33">
        <f>SUMIFS('Raw Data from UFBs'!F$3:F$1389,'Raw Data from UFBs'!$A$3:$A$1389,'Summary By Town'!$A121,'Raw Data from UFBs'!$D$3:$D$1389,'Summary By Town'!$O$2)</f>
        <v>0</v>
      </c>
      <c r="R121" s="34">
        <f t="shared" si="14"/>
        <v>0</v>
      </c>
      <c r="S121" s="32">
        <f t="shared" si="15"/>
        <v>2</v>
      </c>
      <c r="T121" s="33">
        <f t="shared" si="16"/>
        <v>167867.1</v>
      </c>
      <c r="U121" s="33">
        <f t="shared" si="17"/>
        <v>12000000</v>
      </c>
      <c r="V121" s="34">
        <f t="shared" si="18"/>
        <v>380180.10458020854</v>
      </c>
      <c r="W121" s="73">
        <v>3396756079</v>
      </c>
      <c r="X121" s="74">
        <v>3.1681675381684045</v>
      </c>
      <c r="Y121" s="75">
        <v>0.13571832370950104</v>
      </c>
      <c r="Z121" s="5">
        <f t="shared" si="19"/>
        <v>28814.765083353519</v>
      </c>
      <c r="AA121" s="10">
        <f t="shared" si="20"/>
        <v>3.5327823726255853E-3</v>
      </c>
      <c r="AB121" s="73">
        <v>20354560.899999999</v>
      </c>
      <c r="AC121" s="7">
        <f t="shared" si="21"/>
        <v>1.4156416945036393E-3</v>
      </c>
      <c r="AE121" s="6" t="s">
        <v>1395</v>
      </c>
      <c r="AF121" s="6" t="s">
        <v>1374</v>
      </c>
      <c r="AG121" s="6" t="s">
        <v>1366</v>
      </c>
      <c r="AH121" s="6" t="s">
        <v>1377</v>
      </c>
      <c r="AI121" s="6" t="s">
        <v>146</v>
      </c>
      <c r="AJ121" s="6" t="s">
        <v>1375</v>
      </c>
      <c r="AK121" s="6" t="s">
        <v>160</v>
      </c>
      <c r="AL121" s="6" t="s">
        <v>173</v>
      </c>
      <c r="AM121" s="6" t="s">
        <v>2319</v>
      </c>
      <c r="AN121" s="6" t="s">
        <v>2319</v>
      </c>
      <c r="AO121" s="6" t="s">
        <v>2319</v>
      </c>
      <c r="AP121" s="6" t="s">
        <v>2319</v>
      </c>
      <c r="AQ121" s="6" t="s">
        <v>2319</v>
      </c>
      <c r="AR121" s="6" t="s">
        <v>2319</v>
      </c>
      <c r="AS121" s="6" t="s">
        <v>2319</v>
      </c>
      <c r="AT121" s="6" t="s">
        <v>2319</v>
      </c>
    </row>
    <row r="122" spans="1:46" ht="17.25" customHeight="1" x14ac:dyDescent="0.25">
      <c r="A122" t="s">
        <v>1367</v>
      </c>
      <c r="B122" t="s">
        <v>1773</v>
      </c>
      <c r="C122" t="s">
        <v>1361</v>
      </c>
      <c r="D122" s="28" t="str">
        <f t="shared" si="11"/>
        <v>Moorestown township, Burlington County</v>
      </c>
      <c r="E122" t="s">
        <v>2216</v>
      </c>
      <c r="F122" t="s">
        <v>2201</v>
      </c>
      <c r="G122" s="32">
        <f>COUNTIFS('Raw Data from UFBs'!$A$3:$A$1389,'Summary By Town'!$A122,'Raw Data from UFBs'!$D$3:$D$1389,'Summary By Town'!$G$2)</f>
        <v>0</v>
      </c>
      <c r="H122" s="33">
        <f>SUMIFS('Raw Data from UFBs'!E$3:E$1389,'Raw Data from UFBs'!$A$3:$A$1389,'Summary By Town'!$A122,'Raw Data from UFBs'!$D$3:$D$1389,'Summary By Town'!$G$2)</f>
        <v>0</v>
      </c>
      <c r="I122" s="33">
        <f>SUMIFS('Raw Data from UFBs'!F$3:F$1389,'Raw Data from UFBs'!$A$3:$A$1389,'Summary By Town'!$A122,'Raw Data from UFBs'!$D$3:$D$1389,'Summary By Town'!$G$2)</f>
        <v>0</v>
      </c>
      <c r="J122" s="34">
        <f t="shared" si="12"/>
        <v>0</v>
      </c>
      <c r="K122" s="32">
        <f>COUNTIFS('Raw Data from UFBs'!$A$3:$A$1389,'Summary By Town'!$A122,'Raw Data from UFBs'!$D$3:$D$1389,'Summary By Town'!$K$2)</f>
        <v>0</v>
      </c>
      <c r="L122" s="33">
        <f>SUMIFS('Raw Data from UFBs'!E$3:E$1389,'Raw Data from UFBs'!$A$3:$A$1389,'Summary By Town'!$A122,'Raw Data from UFBs'!$D$3:$D$1389,'Summary By Town'!$K$2)</f>
        <v>0</v>
      </c>
      <c r="M122" s="33">
        <f>SUMIFS('Raw Data from UFBs'!F$3:F$1389,'Raw Data from UFBs'!$A$3:$A$1389,'Summary By Town'!$A122,'Raw Data from UFBs'!$D$3:$D$1389,'Summary By Town'!$K$2)</f>
        <v>0</v>
      </c>
      <c r="N122" s="34">
        <f t="shared" si="13"/>
        <v>0</v>
      </c>
      <c r="O122" s="32">
        <f>COUNTIFS('Raw Data from UFBs'!$A$3:$A$1389,'Summary By Town'!$A122,'Raw Data from UFBs'!$D$3:$D$1389,'Summary By Town'!$O$2)</f>
        <v>0</v>
      </c>
      <c r="P122" s="33">
        <f>SUMIFS('Raw Data from UFBs'!E$3:E$1389,'Raw Data from UFBs'!$A$3:$A$1389,'Summary By Town'!$A122,'Raw Data from UFBs'!$D$3:$D$1389,'Summary By Town'!$O$2)</f>
        <v>0</v>
      </c>
      <c r="Q122" s="33">
        <f>SUMIFS('Raw Data from UFBs'!F$3:F$1389,'Raw Data from UFBs'!$A$3:$A$1389,'Summary By Town'!$A122,'Raw Data from UFBs'!$D$3:$D$1389,'Summary By Town'!$O$2)</f>
        <v>0</v>
      </c>
      <c r="R122" s="34">
        <f t="shared" si="14"/>
        <v>0</v>
      </c>
      <c r="S122" s="32">
        <f t="shared" si="15"/>
        <v>0</v>
      </c>
      <c r="T122" s="33">
        <f t="shared" si="16"/>
        <v>0</v>
      </c>
      <c r="U122" s="33">
        <f t="shared" si="17"/>
        <v>0</v>
      </c>
      <c r="V122" s="34">
        <f t="shared" si="18"/>
        <v>0</v>
      </c>
      <c r="W122" s="73">
        <v>4297141899</v>
      </c>
      <c r="X122" s="74">
        <v>2.5594141097668071</v>
      </c>
      <c r="Y122" s="75">
        <v>0.1656021288934976</v>
      </c>
      <c r="Z122" s="5">
        <f t="shared" si="19"/>
        <v>0</v>
      </c>
      <c r="AA122" s="10">
        <f t="shared" si="20"/>
        <v>0</v>
      </c>
      <c r="AB122" s="73">
        <v>24589112</v>
      </c>
      <c r="AC122" s="7">
        <f t="shared" si="21"/>
        <v>0</v>
      </c>
      <c r="AE122" s="6" t="s">
        <v>163</v>
      </c>
      <c r="AF122" s="6" t="s">
        <v>173</v>
      </c>
      <c r="AG122" s="6" t="s">
        <v>135</v>
      </c>
      <c r="AH122" s="6" t="s">
        <v>1363</v>
      </c>
      <c r="AI122" s="6" t="s">
        <v>179</v>
      </c>
      <c r="AJ122" s="6" t="s">
        <v>2319</v>
      </c>
      <c r="AK122" s="6" t="s">
        <v>2319</v>
      </c>
      <c r="AL122" s="6" t="s">
        <v>2319</v>
      </c>
      <c r="AM122" s="6" t="s">
        <v>2319</v>
      </c>
      <c r="AN122" s="6" t="s">
        <v>2319</v>
      </c>
      <c r="AO122" s="6" t="s">
        <v>2319</v>
      </c>
      <c r="AP122" s="6" t="s">
        <v>2319</v>
      </c>
      <c r="AQ122" s="6" t="s">
        <v>2319</v>
      </c>
      <c r="AR122" s="6" t="s">
        <v>2319</v>
      </c>
      <c r="AS122" s="6" t="s">
        <v>2319</v>
      </c>
      <c r="AT122" s="6" t="s">
        <v>2319</v>
      </c>
    </row>
    <row r="123" spans="1:46" ht="17.25" customHeight="1" x14ac:dyDescent="0.25">
      <c r="A123" t="s">
        <v>167</v>
      </c>
      <c r="B123" t="s">
        <v>1774</v>
      </c>
      <c r="C123" t="s">
        <v>1361</v>
      </c>
      <c r="D123" s="28" t="str">
        <f t="shared" si="11"/>
        <v>Mount Holly township, Burlington County</v>
      </c>
      <c r="E123" t="s">
        <v>2216</v>
      </c>
      <c r="F123" t="s">
        <v>2201</v>
      </c>
      <c r="G123" s="32">
        <f>COUNTIFS('Raw Data from UFBs'!$A$3:$A$1389,'Summary By Town'!$A123,'Raw Data from UFBs'!$D$3:$D$1389,'Summary By Town'!$G$2)</f>
        <v>2</v>
      </c>
      <c r="H123" s="33">
        <f>SUMIFS('Raw Data from UFBs'!E$3:E$1389,'Raw Data from UFBs'!$A$3:$A$1389,'Summary By Town'!$A123,'Raw Data from UFBs'!$D$3:$D$1389,'Summary By Town'!$G$2)</f>
        <v>146265.82999999999</v>
      </c>
      <c r="I123" s="33">
        <f>SUMIFS('Raw Data from UFBs'!F$3:F$1389,'Raw Data from UFBs'!$A$3:$A$1389,'Summary By Town'!$A123,'Raw Data from UFBs'!$D$3:$D$1389,'Summary By Town'!$G$2)</f>
        <v>3578000</v>
      </c>
      <c r="J123" s="34">
        <f t="shared" si="12"/>
        <v>103553.4716417961</v>
      </c>
      <c r="K123" s="32">
        <f>COUNTIFS('Raw Data from UFBs'!$A$3:$A$1389,'Summary By Town'!$A123,'Raw Data from UFBs'!$D$3:$D$1389,'Summary By Town'!$K$2)</f>
        <v>0</v>
      </c>
      <c r="L123" s="33">
        <f>SUMIFS('Raw Data from UFBs'!E$3:E$1389,'Raw Data from UFBs'!$A$3:$A$1389,'Summary By Town'!$A123,'Raw Data from UFBs'!$D$3:$D$1389,'Summary By Town'!$K$2)</f>
        <v>0</v>
      </c>
      <c r="M123" s="33">
        <f>SUMIFS('Raw Data from UFBs'!F$3:F$1389,'Raw Data from UFBs'!$A$3:$A$1389,'Summary By Town'!$A123,'Raw Data from UFBs'!$D$3:$D$1389,'Summary By Town'!$K$2)</f>
        <v>0</v>
      </c>
      <c r="N123" s="34">
        <f t="shared" si="13"/>
        <v>0</v>
      </c>
      <c r="O123" s="32">
        <f>COUNTIFS('Raw Data from UFBs'!$A$3:$A$1389,'Summary By Town'!$A123,'Raw Data from UFBs'!$D$3:$D$1389,'Summary By Town'!$O$2)</f>
        <v>5</v>
      </c>
      <c r="P123" s="33">
        <f>SUMIFS('Raw Data from UFBs'!E$3:E$1389,'Raw Data from UFBs'!$A$3:$A$1389,'Summary By Town'!$A123,'Raw Data from UFBs'!$D$3:$D$1389,'Summary By Town'!$O$2)</f>
        <v>729392.63</v>
      </c>
      <c r="Q123" s="33">
        <f>SUMIFS('Raw Data from UFBs'!F$3:F$1389,'Raw Data from UFBs'!$A$3:$A$1389,'Summary By Town'!$A123,'Raw Data from UFBs'!$D$3:$D$1389,'Summary By Town'!$O$2)</f>
        <v>38478014</v>
      </c>
      <c r="R123" s="34">
        <f t="shared" si="14"/>
        <v>1113619.8802631733</v>
      </c>
      <c r="S123" s="32">
        <f t="shared" si="15"/>
        <v>7</v>
      </c>
      <c r="T123" s="33">
        <f t="shared" si="16"/>
        <v>875658.46</v>
      </c>
      <c r="U123" s="33">
        <f t="shared" si="17"/>
        <v>42056014</v>
      </c>
      <c r="V123" s="34">
        <f t="shared" si="18"/>
        <v>1217173.3519049694</v>
      </c>
      <c r="W123" s="73">
        <v>953880124</v>
      </c>
      <c r="X123" s="74">
        <v>2.8941719296197905</v>
      </c>
      <c r="Y123" s="75">
        <v>0.28407374167607446</v>
      </c>
      <c r="Z123" s="5">
        <f t="shared" si="19"/>
        <v>97015.413181544791</v>
      </c>
      <c r="AA123" s="10">
        <f t="shared" si="20"/>
        <v>4.4089412224716823E-2</v>
      </c>
      <c r="AB123" s="73">
        <v>10116771</v>
      </c>
      <c r="AC123" s="7">
        <f t="shared" si="21"/>
        <v>9.5895630316772795E-3</v>
      </c>
      <c r="AE123" s="6" t="s">
        <v>160</v>
      </c>
      <c r="AF123" s="6" t="s">
        <v>158</v>
      </c>
      <c r="AG123" s="6" t="s">
        <v>141</v>
      </c>
      <c r="AH123" s="6" t="s">
        <v>176</v>
      </c>
      <c r="AI123" s="6" t="s">
        <v>2319</v>
      </c>
      <c r="AJ123" s="6" t="s">
        <v>2319</v>
      </c>
      <c r="AK123" s="6" t="s">
        <v>2319</v>
      </c>
      <c r="AL123" s="6" t="s">
        <v>2319</v>
      </c>
      <c r="AM123" s="6" t="s">
        <v>2319</v>
      </c>
      <c r="AN123" s="6" t="s">
        <v>2319</v>
      </c>
      <c r="AO123" s="6" t="s">
        <v>2319</v>
      </c>
      <c r="AP123" s="6" t="s">
        <v>2319</v>
      </c>
      <c r="AQ123" s="6" t="s">
        <v>2319</v>
      </c>
      <c r="AR123" s="6" t="s">
        <v>2319</v>
      </c>
      <c r="AS123" s="6" t="s">
        <v>2319</v>
      </c>
      <c r="AT123" s="6" t="s">
        <v>2319</v>
      </c>
    </row>
    <row r="124" spans="1:46" ht="17.25" customHeight="1" x14ac:dyDescent="0.25">
      <c r="A124" t="s">
        <v>173</v>
      </c>
      <c r="B124" t="s">
        <v>1775</v>
      </c>
      <c r="C124" t="s">
        <v>1361</v>
      </c>
      <c r="D124" s="28" t="str">
        <f t="shared" si="11"/>
        <v>Mount Laurel township, Burlington County</v>
      </c>
      <c r="E124" t="s">
        <v>2216</v>
      </c>
      <c r="F124" t="s">
        <v>2205</v>
      </c>
      <c r="G124" s="32">
        <f>COUNTIFS('Raw Data from UFBs'!$A$3:$A$1389,'Summary By Town'!$A124,'Raw Data from UFBs'!$D$3:$D$1389,'Summary By Town'!$G$2)</f>
        <v>3</v>
      </c>
      <c r="H124" s="33">
        <f>SUMIFS('Raw Data from UFBs'!E$3:E$1389,'Raw Data from UFBs'!$A$3:$A$1389,'Summary By Town'!$A124,'Raw Data from UFBs'!$D$3:$D$1389,'Summary By Town'!$G$2)</f>
        <v>92809.62</v>
      </c>
      <c r="I124" s="33">
        <f>SUMIFS('Raw Data from UFBs'!F$3:F$1389,'Raw Data from UFBs'!$A$3:$A$1389,'Summary By Town'!$A124,'Raw Data from UFBs'!$D$3:$D$1389,'Summary By Town'!$G$2)</f>
        <v>8065500</v>
      </c>
      <c r="J124" s="34">
        <f t="shared" si="12"/>
        <v>218207.52625293113</v>
      </c>
      <c r="K124" s="32">
        <f>COUNTIFS('Raw Data from UFBs'!$A$3:$A$1389,'Summary By Town'!$A124,'Raw Data from UFBs'!$D$3:$D$1389,'Summary By Town'!$K$2)</f>
        <v>1</v>
      </c>
      <c r="L124" s="33">
        <f>SUMIFS('Raw Data from UFBs'!E$3:E$1389,'Raw Data from UFBs'!$A$3:$A$1389,'Summary By Town'!$A124,'Raw Data from UFBs'!$D$3:$D$1389,'Summary By Town'!$K$2)</f>
        <v>50000</v>
      </c>
      <c r="M124" s="33">
        <f>SUMIFS('Raw Data from UFBs'!F$3:F$1389,'Raw Data from UFBs'!$A$3:$A$1389,'Summary By Town'!$A124,'Raw Data from UFBs'!$D$3:$D$1389,'Summary By Town'!$K$2)</f>
        <v>30610700</v>
      </c>
      <c r="N124" s="34">
        <f t="shared" si="13"/>
        <v>828155.12043526117</v>
      </c>
      <c r="O124" s="32">
        <f>COUNTIFS('Raw Data from UFBs'!$A$3:$A$1389,'Summary By Town'!$A124,'Raw Data from UFBs'!$D$3:$D$1389,'Summary By Town'!$O$2)</f>
        <v>0</v>
      </c>
      <c r="P124" s="33">
        <f>SUMIFS('Raw Data from UFBs'!E$3:E$1389,'Raw Data from UFBs'!$A$3:$A$1389,'Summary By Town'!$A124,'Raw Data from UFBs'!$D$3:$D$1389,'Summary By Town'!$O$2)</f>
        <v>0</v>
      </c>
      <c r="Q124" s="33">
        <f>SUMIFS('Raw Data from UFBs'!F$3:F$1389,'Raw Data from UFBs'!$A$3:$A$1389,'Summary By Town'!$A124,'Raw Data from UFBs'!$D$3:$D$1389,'Summary By Town'!$O$2)</f>
        <v>0</v>
      </c>
      <c r="R124" s="34">
        <f t="shared" si="14"/>
        <v>0</v>
      </c>
      <c r="S124" s="32">
        <f t="shared" si="15"/>
        <v>4</v>
      </c>
      <c r="T124" s="33">
        <f t="shared" si="16"/>
        <v>142809.62</v>
      </c>
      <c r="U124" s="33">
        <f t="shared" si="17"/>
        <v>38676200</v>
      </c>
      <c r="V124" s="34">
        <f t="shared" si="18"/>
        <v>1046362.6466881923</v>
      </c>
      <c r="W124" s="73">
        <v>6167546990</v>
      </c>
      <c r="X124" s="74">
        <v>2.705443261458448</v>
      </c>
      <c r="Y124" s="75">
        <v>0.17322785501761895</v>
      </c>
      <c r="Z124" s="5">
        <f t="shared" si="19"/>
        <v>156520.55270787296</v>
      </c>
      <c r="AA124" s="10">
        <f t="shared" si="20"/>
        <v>6.2709210100400058E-3</v>
      </c>
      <c r="AB124" s="73">
        <v>37188139.799999997</v>
      </c>
      <c r="AC124" s="7">
        <f t="shared" si="21"/>
        <v>4.2088836265984182E-3</v>
      </c>
      <c r="AE124" s="6" t="s">
        <v>146</v>
      </c>
      <c r="AF124" s="6" t="s">
        <v>166</v>
      </c>
      <c r="AG124" s="6" t="s">
        <v>238</v>
      </c>
      <c r="AH124" s="6" t="s">
        <v>163</v>
      </c>
      <c r="AI124" s="6" t="s">
        <v>160</v>
      </c>
      <c r="AJ124" s="6" t="s">
        <v>158</v>
      </c>
      <c r="AK124" s="6" t="s">
        <v>1367</v>
      </c>
      <c r="AL124" s="6" t="s">
        <v>176</v>
      </c>
      <c r="AM124" s="6" t="s">
        <v>179</v>
      </c>
      <c r="AN124" s="6" t="s">
        <v>2319</v>
      </c>
      <c r="AO124" s="6" t="s">
        <v>2319</v>
      </c>
      <c r="AP124" s="6" t="s">
        <v>2319</v>
      </c>
      <c r="AQ124" s="6" t="s">
        <v>2319</v>
      </c>
      <c r="AR124" s="6" t="s">
        <v>2319</v>
      </c>
      <c r="AS124" s="6" t="s">
        <v>2319</v>
      </c>
      <c r="AT124" s="6" t="s">
        <v>2319</v>
      </c>
    </row>
    <row r="125" spans="1:46" ht="17.25" customHeight="1" x14ac:dyDescent="0.25">
      <c r="A125" t="s">
        <v>1368</v>
      </c>
      <c r="B125" t="s">
        <v>1776</v>
      </c>
      <c r="C125" t="s">
        <v>1361</v>
      </c>
      <c r="D125" s="28" t="str">
        <f t="shared" si="11"/>
        <v>New Hanover township, Burlington County</v>
      </c>
      <c r="E125" t="s">
        <v>2216</v>
      </c>
      <c r="F125" t="s">
        <v>2206</v>
      </c>
      <c r="G125" s="32">
        <f>COUNTIFS('Raw Data from UFBs'!$A$3:$A$1389,'Summary By Town'!$A125,'Raw Data from UFBs'!$D$3:$D$1389,'Summary By Town'!$G$2)</f>
        <v>0</v>
      </c>
      <c r="H125" s="33">
        <f>SUMIFS('Raw Data from UFBs'!E$3:E$1389,'Raw Data from UFBs'!$A$3:$A$1389,'Summary By Town'!$A125,'Raw Data from UFBs'!$D$3:$D$1389,'Summary By Town'!$G$2)</f>
        <v>0</v>
      </c>
      <c r="I125" s="33">
        <f>SUMIFS('Raw Data from UFBs'!F$3:F$1389,'Raw Data from UFBs'!$A$3:$A$1389,'Summary By Town'!$A125,'Raw Data from UFBs'!$D$3:$D$1389,'Summary By Town'!$G$2)</f>
        <v>0</v>
      </c>
      <c r="J125" s="34">
        <f t="shared" si="12"/>
        <v>0</v>
      </c>
      <c r="K125" s="32">
        <f>COUNTIFS('Raw Data from UFBs'!$A$3:$A$1389,'Summary By Town'!$A125,'Raw Data from UFBs'!$D$3:$D$1389,'Summary By Town'!$K$2)</f>
        <v>0</v>
      </c>
      <c r="L125" s="33">
        <f>SUMIFS('Raw Data from UFBs'!E$3:E$1389,'Raw Data from UFBs'!$A$3:$A$1389,'Summary By Town'!$A125,'Raw Data from UFBs'!$D$3:$D$1389,'Summary By Town'!$K$2)</f>
        <v>0</v>
      </c>
      <c r="M125" s="33">
        <f>SUMIFS('Raw Data from UFBs'!F$3:F$1389,'Raw Data from UFBs'!$A$3:$A$1389,'Summary By Town'!$A125,'Raw Data from UFBs'!$D$3:$D$1389,'Summary By Town'!$K$2)</f>
        <v>0</v>
      </c>
      <c r="N125" s="34">
        <f t="shared" si="13"/>
        <v>0</v>
      </c>
      <c r="O125" s="32">
        <f>COUNTIFS('Raw Data from UFBs'!$A$3:$A$1389,'Summary By Town'!$A125,'Raw Data from UFBs'!$D$3:$D$1389,'Summary By Town'!$O$2)</f>
        <v>0</v>
      </c>
      <c r="P125" s="33">
        <f>SUMIFS('Raw Data from UFBs'!E$3:E$1389,'Raw Data from UFBs'!$A$3:$A$1389,'Summary By Town'!$A125,'Raw Data from UFBs'!$D$3:$D$1389,'Summary By Town'!$O$2)</f>
        <v>0</v>
      </c>
      <c r="Q125" s="33">
        <f>SUMIFS('Raw Data from UFBs'!F$3:F$1389,'Raw Data from UFBs'!$A$3:$A$1389,'Summary By Town'!$A125,'Raw Data from UFBs'!$D$3:$D$1389,'Summary By Town'!$O$2)</f>
        <v>0</v>
      </c>
      <c r="R125" s="34">
        <f t="shared" si="14"/>
        <v>0</v>
      </c>
      <c r="S125" s="32">
        <f t="shared" si="15"/>
        <v>0</v>
      </c>
      <c r="T125" s="33">
        <f t="shared" si="16"/>
        <v>0</v>
      </c>
      <c r="U125" s="33">
        <f t="shared" si="17"/>
        <v>0</v>
      </c>
      <c r="V125" s="34">
        <f t="shared" si="18"/>
        <v>0</v>
      </c>
      <c r="W125" s="73">
        <v>1117543500</v>
      </c>
      <c r="X125" s="74">
        <v>2.46355625120475</v>
      </c>
      <c r="Y125" s="75">
        <v>3.883779524436172E-2</v>
      </c>
      <c r="Z125" s="5">
        <f t="shared" si="19"/>
        <v>0</v>
      </c>
      <c r="AA125" s="10">
        <f t="shared" si="20"/>
        <v>0</v>
      </c>
      <c r="AB125" s="73">
        <v>1739294.46</v>
      </c>
      <c r="AC125" s="7">
        <f t="shared" si="21"/>
        <v>0</v>
      </c>
      <c r="AE125" s="6" t="s">
        <v>1075</v>
      </c>
      <c r="AF125" s="6" t="s">
        <v>183</v>
      </c>
      <c r="AG125" s="6" t="s">
        <v>1561</v>
      </c>
      <c r="AH125" s="6" t="s">
        <v>1369</v>
      </c>
      <c r="AI125" s="6" t="s">
        <v>2319</v>
      </c>
      <c r="AJ125" s="6" t="s">
        <v>2319</v>
      </c>
      <c r="AK125" s="6" t="s">
        <v>2319</v>
      </c>
      <c r="AL125" s="6" t="s">
        <v>2319</v>
      </c>
      <c r="AM125" s="6" t="s">
        <v>2319</v>
      </c>
      <c r="AN125" s="6" t="s">
        <v>2319</v>
      </c>
      <c r="AO125" s="6" t="s">
        <v>2319</v>
      </c>
      <c r="AP125" s="6" t="s">
        <v>2319</v>
      </c>
      <c r="AQ125" s="6" t="s">
        <v>2319</v>
      </c>
      <c r="AR125" s="6" t="s">
        <v>2319</v>
      </c>
      <c r="AS125" s="6" t="s">
        <v>2319</v>
      </c>
      <c r="AT125" s="6" t="s">
        <v>2319</v>
      </c>
    </row>
    <row r="126" spans="1:46" ht="17.25" customHeight="1" x14ac:dyDescent="0.25">
      <c r="A126" t="s">
        <v>1369</v>
      </c>
      <c r="B126" t="s">
        <v>1777</v>
      </c>
      <c r="C126" t="s">
        <v>1361</v>
      </c>
      <c r="D126" s="28" t="str">
        <f t="shared" si="11"/>
        <v>North Hanover township, Burlington County</v>
      </c>
      <c r="E126" t="s">
        <v>2216</v>
      </c>
      <c r="F126" t="s">
        <v>2204</v>
      </c>
      <c r="G126" s="32">
        <f>COUNTIFS('Raw Data from UFBs'!$A$3:$A$1389,'Summary By Town'!$A126,'Raw Data from UFBs'!$D$3:$D$1389,'Summary By Town'!$G$2)</f>
        <v>0</v>
      </c>
      <c r="H126" s="33">
        <f>SUMIFS('Raw Data from UFBs'!E$3:E$1389,'Raw Data from UFBs'!$A$3:$A$1389,'Summary By Town'!$A126,'Raw Data from UFBs'!$D$3:$D$1389,'Summary By Town'!$G$2)</f>
        <v>0</v>
      </c>
      <c r="I126" s="33">
        <f>SUMIFS('Raw Data from UFBs'!F$3:F$1389,'Raw Data from UFBs'!$A$3:$A$1389,'Summary By Town'!$A126,'Raw Data from UFBs'!$D$3:$D$1389,'Summary By Town'!$G$2)</f>
        <v>0</v>
      </c>
      <c r="J126" s="34">
        <f t="shared" si="12"/>
        <v>0</v>
      </c>
      <c r="K126" s="32">
        <f>COUNTIFS('Raw Data from UFBs'!$A$3:$A$1389,'Summary By Town'!$A126,'Raw Data from UFBs'!$D$3:$D$1389,'Summary By Town'!$K$2)</f>
        <v>0</v>
      </c>
      <c r="L126" s="33">
        <f>SUMIFS('Raw Data from UFBs'!E$3:E$1389,'Raw Data from UFBs'!$A$3:$A$1389,'Summary By Town'!$A126,'Raw Data from UFBs'!$D$3:$D$1389,'Summary By Town'!$K$2)</f>
        <v>0</v>
      </c>
      <c r="M126" s="33">
        <f>SUMIFS('Raw Data from UFBs'!F$3:F$1389,'Raw Data from UFBs'!$A$3:$A$1389,'Summary By Town'!$A126,'Raw Data from UFBs'!$D$3:$D$1389,'Summary By Town'!$K$2)</f>
        <v>0</v>
      </c>
      <c r="N126" s="34">
        <f t="shared" si="13"/>
        <v>0</v>
      </c>
      <c r="O126" s="32">
        <f>COUNTIFS('Raw Data from UFBs'!$A$3:$A$1389,'Summary By Town'!$A126,'Raw Data from UFBs'!$D$3:$D$1389,'Summary By Town'!$O$2)</f>
        <v>0</v>
      </c>
      <c r="P126" s="33">
        <f>SUMIFS('Raw Data from UFBs'!E$3:E$1389,'Raw Data from UFBs'!$A$3:$A$1389,'Summary By Town'!$A126,'Raw Data from UFBs'!$D$3:$D$1389,'Summary By Town'!$O$2)</f>
        <v>0</v>
      </c>
      <c r="Q126" s="33">
        <f>SUMIFS('Raw Data from UFBs'!F$3:F$1389,'Raw Data from UFBs'!$A$3:$A$1389,'Summary By Town'!$A126,'Raw Data from UFBs'!$D$3:$D$1389,'Summary By Town'!$O$2)</f>
        <v>0</v>
      </c>
      <c r="R126" s="34">
        <f t="shared" si="14"/>
        <v>0</v>
      </c>
      <c r="S126" s="32">
        <f t="shared" si="15"/>
        <v>0</v>
      </c>
      <c r="T126" s="33">
        <f t="shared" si="16"/>
        <v>0</v>
      </c>
      <c r="U126" s="33">
        <f t="shared" si="17"/>
        <v>0</v>
      </c>
      <c r="V126" s="34">
        <f t="shared" si="18"/>
        <v>0</v>
      </c>
      <c r="W126" s="73">
        <v>625934403</v>
      </c>
      <c r="X126" s="74">
        <v>2.223085800804411</v>
      </c>
      <c r="Y126" s="75">
        <v>0.15858744259333726</v>
      </c>
      <c r="Z126" s="5">
        <f t="shared" si="19"/>
        <v>0</v>
      </c>
      <c r="AA126" s="10">
        <f t="shared" si="20"/>
        <v>0</v>
      </c>
      <c r="AB126" s="73">
        <v>3734000</v>
      </c>
      <c r="AC126" s="7">
        <f t="shared" si="21"/>
        <v>0</v>
      </c>
      <c r="AE126" s="6" t="s">
        <v>1518</v>
      </c>
      <c r="AF126" s="6" t="s">
        <v>592</v>
      </c>
      <c r="AG126" s="6" t="s">
        <v>183</v>
      </c>
      <c r="AH126" s="6" t="s">
        <v>1368</v>
      </c>
      <c r="AI126" s="6" t="s">
        <v>1376</v>
      </c>
      <c r="AJ126" s="6" t="s">
        <v>1362</v>
      </c>
      <c r="AK126" s="6" t="s">
        <v>1561</v>
      </c>
      <c r="AL126" s="6" t="s">
        <v>2319</v>
      </c>
      <c r="AM126" s="6" t="s">
        <v>2319</v>
      </c>
      <c r="AN126" s="6" t="s">
        <v>2319</v>
      </c>
      <c r="AO126" s="6" t="s">
        <v>2319</v>
      </c>
      <c r="AP126" s="6" t="s">
        <v>2319</v>
      </c>
      <c r="AQ126" s="6" t="s">
        <v>2319</v>
      </c>
      <c r="AR126" s="6" t="s">
        <v>2319</v>
      </c>
      <c r="AS126" s="6" t="s">
        <v>2319</v>
      </c>
      <c r="AT126" s="6" t="s">
        <v>2319</v>
      </c>
    </row>
    <row r="127" spans="1:46" ht="17.25" customHeight="1" x14ac:dyDescent="0.25">
      <c r="A127" t="s">
        <v>1075</v>
      </c>
      <c r="B127" t="s">
        <v>1778</v>
      </c>
      <c r="C127" t="s">
        <v>1361</v>
      </c>
      <c r="D127" s="28" t="str">
        <f t="shared" si="11"/>
        <v>Pemberton township, Burlington County</v>
      </c>
      <c r="E127" t="s">
        <v>2216</v>
      </c>
      <c r="F127" t="s">
        <v>2204</v>
      </c>
      <c r="G127" s="32">
        <f>COUNTIFS('Raw Data from UFBs'!$A$3:$A$1389,'Summary By Town'!$A127,'Raw Data from UFBs'!$D$3:$D$1389,'Summary By Town'!$G$2)</f>
        <v>1</v>
      </c>
      <c r="H127" s="33">
        <f>SUMIFS('Raw Data from UFBs'!E$3:E$1389,'Raw Data from UFBs'!$A$3:$A$1389,'Summary By Town'!$A127,'Raw Data from UFBs'!$D$3:$D$1389,'Summary By Town'!$G$2)</f>
        <v>155442.62</v>
      </c>
      <c r="I127" s="33">
        <f>SUMIFS('Raw Data from UFBs'!F$3:F$1389,'Raw Data from UFBs'!$A$3:$A$1389,'Summary By Town'!$A127,'Raw Data from UFBs'!$D$3:$D$1389,'Summary By Town'!$G$2)</f>
        <v>6787500</v>
      </c>
      <c r="J127" s="34">
        <f t="shared" si="12"/>
        <v>159694.40119684246</v>
      </c>
      <c r="K127" s="32">
        <f>COUNTIFS('Raw Data from UFBs'!$A$3:$A$1389,'Summary By Town'!$A127,'Raw Data from UFBs'!$D$3:$D$1389,'Summary By Town'!$K$2)</f>
        <v>0</v>
      </c>
      <c r="L127" s="33">
        <f>SUMIFS('Raw Data from UFBs'!E$3:E$1389,'Raw Data from UFBs'!$A$3:$A$1389,'Summary By Town'!$A127,'Raw Data from UFBs'!$D$3:$D$1389,'Summary By Town'!$K$2)</f>
        <v>0</v>
      </c>
      <c r="M127" s="33">
        <f>SUMIFS('Raw Data from UFBs'!F$3:F$1389,'Raw Data from UFBs'!$A$3:$A$1389,'Summary By Town'!$A127,'Raw Data from UFBs'!$D$3:$D$1389,'Summary By Town'!$K$2)</f>
        <v>0</v>
      </c>
      <c r="N127" s="34">
        <f t="shared" si="13"/>
        <v>0</v>
      </c>
      <c r="O127" s="32">
        <f>COUNTIFS('Raw Data from UFBs'!$A$3:$A$1389,'Summary By Town'!$A127,'Raw Data from UFBs'!$D$3:$D$1389,'Summary By Town'!$O$2)</f>
        <v>0</v>
      </c>
      <c r="P127" s="33">
        <f>SUMIFS('Raw Data from UFBs'!E$3:E$1389,'Raw Data from UFBs'!$A$3:$A$1389,'Summary By Town'!$A127,'Raw Data from UFBs'!$D$3:$D$1389,'Summary By Town'!$O$2)</f>
        <v>0</v>
      </c>
      <c r="Q127" s="33">
        <f>SUMIFS('Raw Data from UFBs'!F$3:F$1389,'Raw Data from UFBs'!$A$3:$A$1389,'Summary By Town'!$A127,'Raw Data from UFBs'!$D$3:$D$1389,'Summary By Town'!$O$2)</f>
        <v>0</v>
      </c>
      <c r="R127" s="34">
        <f t="shared" si="14"/>
        <v>0</v>
      </c>
      <c r="S127" s="32">
        <f t="shared" si="15"/>
        <v>1</v>
      </c>
      <c r="T127" s="33">
        <f t="shared" si="16"/>
        <v>155442.62</v>
      </c>
      <c r="U127" s="33">
        <f t="shared" si="17"/>
        <v>6787500</v>
      </c>
      <c r="V127" s="34">
        <f t="shared" si="18"/>
        <v>159694.40119684246</v>
      </c>
      <c r="W127" s="73">
        <v>1914689857</v>
      </c>
      <c r="X127" s="74">
        <v>2.3527720249995205</v>
      </c>
      <c r="Y127" s="75">
        <v>0.4331212366745365</v>
      </c>
      <c r="Z127" s="5">
        <f t="shared" si="19"/>
        <v>1841.5367300459493</v>
      </c>
      <c r="AA127" s="10">
        <f t="shared" si="20"/>
        <v>3.5449605455344512E-3</v>
      </c>
      <c r="AB127" s="73">
        <v>24493899.539999999</v>
      </c>
      <c r="AC127" s="7">
        <f t="shared" si="21"/>
        <v>7.5183485056701973E-5</v>
      </c>
      <c r="AE127" s="6" t="s">
        <v>1379</v>
      </c>
      <c r="AF127" s="6" t="s">
        <v>1371</v>
      </c>
      <c r="AG127" s="6" t="s">
        <v>1375</v>
      </c>
      <c r="AH127" s="6" t="s">
        <v>141</v>
      </c>
      <c r="AI127" s="6" t="s">
        <v>183</v>
      </c>
      <c r="AJ127" s="6" t="s">
        <v>897</v>
      </c>
      <c r="AK127" s="6" t="s">
        <v>1368</v>
      </c>
      <c r="AL127" s="6" t="s">
        <v>1376</v>
      </c>
      <c r="AM127" s="6" t="s">
        <v>1561</v>
      </c>
      <c r="AN127" s="6" t="s">
        <v>2319</v>
      </c>
      <c r="AO127" s="6" t="s">
        <v>2319</v>
      </c>
      <c r="AP127" s="6" t="s">
        <v>2319</v>
      </c>
      <c r="AQ127" s="6" t="s">
        <v>2319</v>
      </c>
      <c r="AR127" s="6" t="s">
        <v>2319</v>
      </c>
      <c r="AS127" s="6" t="s">
        <v>2319</v>
      </c>
      <c r="AT127" s="6" t="s">
        <v>2319</v>
      </c>
    </row>
    <row r="128" spans="1:46" ht="17.25" customHeight="1" x14ac:dyDescent="0.25">
      <c r="A128" t="s">
        <v>1372</v>
      </c>
      <c r="B128" t="s">
        <v>1779</v>
      </c>
      <c r="C128" t="s">
        <v>1361</v>
      </c>
      <c r="D128" s="28" t="str">
        <f t="shared" si="11"/>
        <v>Riverside township, Burlington County</v>
      </c>
      <c r="E128" t="s">
        <v>2216</v>
      </c>
      <c r="F128" t="s">
        <v>2201</v>
      </c>
      <c r="G128" s="32">
        <f>COUNTIFS('Raw Data from UFBs'!$A$3:$A$1389,'Summary By Town'!$A128,'Raw Data from UFBs'!$D$3:$D$1389,'Summary By Town'!$G$2)</f>
        <v>0</v>
      </c>
      <c r="H128" s="33">
        <f>SUMIFS('Raw Data from UFBs'!E$3:E$1389,'Raw Data from UFBs'!$A$3:$A$1389,'Summary By Town'!$A128,'Raw Data from UFBs'!$D$3:$D$1389,'Summary By Town'!$G$2)</f>
        <v>0</v>
      </c>
      <c r="I128" s="33">
        <f>SUMIFS('Raw Data from UFBs'!F$3:F$1389,'Raw Data from UFBs'!$A$3:$A$1389,'Summary By Town'!$A128,'Raw Data from UFBs'!$D$3:$D$1389,'Summary By Town'!$G$2)</f>
        <v>0</v>
      </c>
      <c r="J128" s="34">
        <f t="shared" si="12"/>
        <v>0</v>
      </c>
      <c r="K128" s="32">
        <f>COUNTIFS('Raw Data from UFBs'!$A$3:$A$1389,'Summary By Town'!$A128,'Raw Data from UFBs'!$D$3:$D$1389,'Summary By Town'!$K$2)</f>
        <v>0</v>
      </c>
      <c r="L128" s="33">
        <f>SUMIFS('Raw Data from UFBs'!E$3:E$1389,'Raw Data from UFBs'!$A$3:$A$1389,'Summary By Town'!$A128,'Raw Data from UFBs'!$D$3:$D$1389,'Summary By Town'!$K$2)</f>
        <v>0</v>
      </c>
      <c r="M128" s="33">
        <f>SUMIFS('Raw Data from UFBs'!F$3:F$1389,'Raw Data from UFBs'!$A$3:$A$1389,'Summary By Town'!$A128,'Raw Data from UFBs'!$D$3:$D$1389,'Summary By Town'!$K$2)</f>
        <v>0</v>
      </c>
      <c r="N128" s="34">
        <f t="shared" si="13"/>
        <v>0</v>
      </c>
      <c r="O128" s="32">
        <f>COUNTIFS('Raw Data from UFBs'!$A$3:$A$1389,'Summary By Town'!$A128,'Raw Data from UFBs'!$D$3:$D$1389,'Summary By Town'!$O$2)</f>
        <v>0</v>
      </c>
      <c r="P128" s="33">
        <f>SUMIFS('Raw Data from UFBs'!E$3:E$1389,'Raw Data from UFBs'!$A$3:$A$1389,'Summary By Town'!$A128,'Raw Data from UFBs'!$D$3:$D$1389,'Summary By Town'!$O$2)</f>
        <v>0</v>
      </c>
      <c r="Q128" s="33">
        <f>SUMIFS('Raw Data from UFBs'!F$3:F$1389,'Raw Data from UFBs'!$A$3:$A$1389,'Summary By Town'!$A128,'Raw Data from UFBs'!$D$3:$D$1389,'Summary By Town'!$O$2)</f>
        <v>0</v>
      </c>
      <c r="R128" s="34">
        <f t="shared" si="14"/>
        <v>0</v>
      </c>
      <c r="S128" s="32">
        <f t="shared" si="15"/>
        <v>0</v>
      </c>
      <c r="T128" s="33">
        <f t="shared" si="16"/>
        <v>0</v>
      </c>
      <c r="U128" s="33">
        <f t="shared" si="17"/>
        <v>0</v>
      </c>
      <c r="V128" s="34">
        <f t="shared" si="18"/>
        <v>0</v>
      </c>
      <c r="W128" s="73">
        <v>530521400</v>
      </c>
      <c r="X128" s="74">
        <v>3.6393913773339581</v>
      </c>
      <c r="Y128" s="75">
        <v>0.31547888907794175</v>
      </c>
      <c r="Z128" s="5">
        <f t="shared" si="19"/>
        <v>0</v>
      </c>
      <c r="AA128" s="10">
        <f t="shared" si="20"/>
        <v>0</v>
      </c>
      <c r="AB128" s="73">
        <v>7481144.4900000002</v>
      </c>
      <c r="AC128" s="7">
        <f t="shared" si="21"/>
        <v>0</v>
      </c>
      <c r="AE128" s="6" t="s">
        <v>1363</v>
      </c>
      <c r="AF128" s="6" t="s">
        <v>137</v>
      </c>
      <c r="AG128" s="6" t="s">
        <v>2319</v>
      </c>
      <c r="AH128" s="6" t="s">
        <v>2319</v>
      </c>
      <c r="AI128" s="6" t="s">
        <v>2319</v>
      </c>
      <c r="AJ128" s="6" t="s">
        <v>2319</v>
      </c>
      <c r="AK128" s="6" t="s">
        <v>2319</v>
      </c>
      <c r="AL128" s="6" t="s">
        <v>2319</v>
      </c>
      <c r="AM128" s="6" t="s">
        <v>2319</v>
      </c>
      <c r="AN128" s="6" t="s">
        <v>2319</v>
      </c>
      <c r="AO128" s="6" t="s">
        <v>2319</v>
      </c>
      <c r="AP128" s="6" t="s">
        <v>2319</v>
      </c>
      <c r="AQ128" s="6" t="s">
        <v>2319</v>
      </c>
      <c r="AR128" s="6" t="s">
        <v>2319</v>
      </c>
      <c r="AS128" s="6" t="s">
        <v>2319</v>
      </c>
      <c r="AT128" s="6" t="s">
        <v>2319</v>
      </c>
    </row>
    <row r="129" spans="1:46" ht="17.25" customHeight="1" x14ac:dyDescent="0.25">
      <c r="A129" t="s">
        <v>1374</v>
      </c>
      <c r="B129" t="s">
        <v>1780</v>
      </c>
      <c r="C129" t="s">
        <v>1361</v>
      </c>
      <c r="D129" s="28" t="str">
        <f t="shared" si="11"/>
        <v>Shamong township, Burlington County</v>
      </c>
      <c r="E129" t="s">
        <v>2216</v>
      </c>
      <c r="F129" t="s">
        <v>2204</v>
      </c>
      <c r="G129" s="32">
        <f>COUNTIFS('Raw Data from UFBs'!$A$3:$A$1389,'Summary By Town'!$A129,'Raw Data from UFBs'!$D$3:$D$1389,'Summary By Town'!$G$2)</f>
        <v>0</v>
      </c>
      <c r="H129" s="33">
        <f>SUMIFS('Raw Data from UFBs'!E$3:E$1389,'Raw Data from UFBs'!$A$3:$A$1389,'Summary By Town'!$A129,'Raw Data from UFBs'!$D$3:$D$1389,'Summary By Town'!$G$2)</f>
        <v>0</v>
      </c>
      <c r="I129" s="33">
        <f>SUMIFS('Raw Data from UFBs'!F$3:F$1389,'Raw Data from UFBs'!$A$3:$A$1389,'Summary By Town'!$A129,'Raw Data from UFBs'!$D$3:$D$1389,'Summary By Town'!$G$2)</f>
        <v>0</v>
      </c>
      <c r="J129" s="34">
        <f t="shared" si="12"/>
        <v>0</v>
      </c>
      <c r="K129" s="32">
        <f>COUNTIFS('Raw Data from UFBs'!$A$3:$A$1389,'Summary By Town'!$A129,'Raw Data from UFBs'!$D$3:$D$1389,'Summary By Town'!$K$2)</f>
        <v>0</v>
      </c>
      <c r="L129" s="33">
        <f>SUMIFS('Raw Data from UFBs'!E$3:E$1389,'Raw Data from UFBs'!$A$3:$A$1389,'Summary By Town'!$A129,'Raw Data from UFBs'!$D$3:$D$1389,'Summary By Town'!$K$2)</f>
        <v>0</v>
      </c>
      <c r="M129" s="33">
        <f>SUMIFS('Raw Data from UFBs'!F$3:F$1389,'Raw Data from UFBs'!$A$3:$A$1389,'Summary By Town'!$A129,'Raw Data from UFBs'!$D$3:$D$1389,'Summary By Town'!$K$2)</f>
        <v>0</v>
      </c>
      <c r="N129" s="34">
        <f t="shared" si="13"/>
        <v>0</v>
      </c>
      <c r="O129" s="32">
        <f>COUNTIFS('Raw Data from UFBs'!$A$3:$A$1389,'Summary By Town'!$A129,'Raw Data from UFBs'!$D$3:$D$1389,'Summary By Town'!$O$2)</f>
        <v>0</v>
      </c>
      <c r="P129" s="33">
        <f>SUMIFS('Raw Data from UFBs'!E$3:E$1389,'Raw Data from UFBs'!$A$3:$A$1389,'Summary By Town'!$A129,'Raw Data from UFBs'!$D$3:$D$1389,'Summary By Town'!$O$2)</f>
        <v>0</v>
      </c>
      <c r="Q129" s="33">
        <f>SUMIFS('Raw Data from UFBs'!F$3:F$1389,'Raw Data from UFBs'!$A$3:$A$1389,'Summary By Town'!$A129,'Raw Data from UFBs'!$D$3:$D$1389,'Summary By Town'!$O$2)</f>
        <v>0</v>
      </c>
      <c r="R129" s="34">
        <f t="shared" si="14"/>
        <v>0</v>
      </c>
      <c r="S129" s="32">
        <f t="shared" si="15"/>
        <v>0</v>
      </c>
      <c r="T129" s="33">
        <f t="shared" si="16"/>
        <v>0</v>
      </c>
      <c r="U129" s="33">
        <f t="shared" si="17"/>
        <v>0</v>
      </c>
      <c r="V129" s="34">
        <f t="shared" si="18"/>
        <v>0</v>
      </c>
      <c r="W129" s="73">
        <v>711873297</v>
      </c>
      <c r="X129" s="74">
        <v>2.7840668529822503</v>
      </c>
      <c r="Y129" s="75">
        <v>4.1326738457335241E-2</v>
      </c>
      <c r="Z129" s="5">
        <f t="shared" si="19"/>
        <v>0</v>
      </c>
      <c r="AA129" s="10">
        <f t="shared" si="20"/>
        <v>0</v>
      </c>
      <c r="AB129" s="73">
        <v>3423918.59</v>
      </c>
      <c r="AC129" s="7">
        <f t="shared" si="21"/>
        <v>0</v>
      </c>
      <c r="AE129" s="6" t="s">
        <v>35</v>
      </c>
      <c r="AF129" s="6" t="s">
        <v>1378</v>
      </c>
      <c r="AG129" s="6" t="s">
        <v>1395</v>
      </c>
      <c r="AH129" s="6" t="s">
        <v>1377</v>
      </c>
      <c r="AI129" s="6" t="s">
        <v>166</v>
      </c>
      <c r="AJ129" s="6" t="s">
        <v>2319</v>
      </c>
      <c r="AK129" s="6" t="s">
        <v>2319</v>
      </c>
      <c r="AL129" s="6" t="s">
        <v>2319</v>
      </c>
      <c r="AM129" s="6" t="s">
        <v>2319</v>
      </c>
      <c r="AN129" s="6" t="s">
        <v>2319</v>
      </c>
      <c r="AO129" s="6" t="s">
        <v>2319</v>
      </c>
      <c r="AP129" s="6" t="s">
        <v>2319</v>
      </c>
      <c r="AQ129" s="6" t="s">
        <v>2319</v>
      </c>
      <c r="AR129" s="6" t="s">
        <v>2319</v>
      </c>
      <c r="AS129" s="6" t="s">
        <v>2319</v>
      </c>
      <c r="AT129" s="6" t="s">
        <v>2319</v>
      </c>
    </row>
    <row r="130" spans="1:46" ht="17.25" customHeight="1" x14ac:dyDescent="0.25">
      <c r="A130" t="s">
        <v>1375</v>
      </c>
      <c r="B130" t="s">
        <v>1781</v>
      </c>
      <c r="C130" t="s">
        <v>1361</v>
      </c>
      <c r="D130" s="28" t="str">
        <f t="shared" si="11"/>
        <v>Southampton township, Burlington County</v>
      </c>
      <c r="E130" t="s">
        <v>2216</v>
      </c>
      <c r="F130" t="s">
        <v>2204</v>
      </c>
      <c r="G130" s="32">
        <f>COUNTIFS('Raw Data from UFBs'!$A$3:$A$1389,'Summary By Town'!$A130,'Raw Data from UFBs'!$D$3:$D$1389,'Summary By Town'!$G$2)</f>
        <v>0</v>
      </c>
      <c r="H130" s="33">
        <f>SUMIFS('Raw Data from UFBs'!E$3:E$1389,'Raw Data from UFBs'!$A$3:$A$1389,'Summary By Town'!$A130,'Raw Data from UFBs'!$D$3:$D$1389,'Summary By Town'!$G$2)</f>
        <v>0</v>
      </c>
      <c r="I130" s="33">
        <f>SUMIFS('Raw Data from UFBs'!F$3:F$1389,'Raw Data from UFBs'!$A$3:$A$1389,'Summary By Town'!$A130,'Raw Data from UFBs'!$D$3:$D$1389,'Summary By Town'!$G$2)</f>
        <v>0</v>
      </c>
      <c r="J130" s="34">
        <f t="shared" si="12"/>
        <v>0</v>
      </c>
      <c r="K130" s="32">
        <f>COUNTIFS('Raw Data from UFBs'!$A$3:$A$1389,'Summary By Town'!$A130,'Raw Data from UFBs'!$D$3:$D$1389,'Summary By Town'!$K$2)</f>
        <v>0</v>
      </c>
      <c r="L130" s="33">
        <f>SUMIFS('Raw Data from UFBs'!E$3:E$1389,'Raw Data from UFBs'!$A$3:$A$1389,'Summary By Town'!$A130,'Raw Data from UFBs'!$D$3:$D$1389,'Summary By Town'!$K$2)</f>
        <v>0</v>
      </c>
      <c r="M130" s="33">
        <f>SUMIFS('Raw Data from UFBs'!F$3:F$1389,'Raw Data from UFBs'!$A$3:$A$1389,'Summary By Town'!$A130,'Raw Data from UFBs'!$D$3:$D$1389,'Summary By Town'!$K$2)</f>
        <v>0</v>
      </c>
      <c r="N130" s="34">
        <f t="shared" si="13"/>
        <v>0</v>
      </c>
      <c r="O130" s="32">
        <f>COUNTIFS('Raw Data from UFBs'!$A$3:$A$1389,'Summary By Town'!$A130,'Raw Data from UFBs'!$D$3:$D$1389,'Summary By Town'!$O$2)</f>
        <v>0</v>
      </c>
      <c r="P130" s="33">
        <f>SUMIFS('Raw Data from UFBs'!E$3:E$1389,'Raw Data from UFBs'!$A$3:$A$1389,'Summary By Town'!$A130,'Raw Data from UFBs'!$D$3:$D$1389,'Summary By Town'!$O$2)</f>
        <v>0</v>
      </c>
      <c r="Q130" s="33">
        <f>SUMIFS('Raw Data from UFBs'!F$3:F$1389,'Raw Data from UFBs'!$A$3:$A$1389,'Summary By Town'!$A130,'Raw Data from UFBs'!$D$3:$D$1389,'Summary By Town'!$O$2)</f>
        <v>0</v>
      </c>
      <c r="R130" s="34">
        <f t="shared" si="14"/>
        <v>0</v>
      </c>
      <c r="S130" s="32">
        <f t="shared" si="15"/>
        <v>0</v>
      </c>
      <c r="T130" s="33">
        <f t="shared" si="16"/>
        <v>0</v>
      </c>
      <c r="U130" s="33">
        <f t="shared" si="17"/>
        <v>0</v>
      </c>
      <c r="V130" s="34">
        <f t="shared" si="18"/>
        <v>0</v>
      </c>
      <c r="W130" s="73">
        <v>1051083654</v>
      </c>
      <c r="X130" s="74">
        <v>2.868888386602928</v>
      </c>
      <c r="Y130" s="75">
        <v>0.14975281372317342</v>
      </c>
      <c r="Z130" s="5">
        <f t="shared" si="19"/>
        <v>0</v>
      </c>
      <c r="AA130" s="10">
        <f t="shared" si="20"/>
        <v>0</v>
      </c>
      <c r="AB130" s="73">
        <v>7067437</v>
      </c>
      <c r="AC130" s="7">
        <f t="shared" si="21"/>
        <v>0</v>
      </c>
      <c r="AE130" s="6" t="s">
        <v>1377</v>
      </c>
      <c r="AF130" s="6" t="s">
        <v>1379</v>
      </c>
      <c r="AG130" s="6" t="s">
        <v>166</v>
      </c>
      <c r="AH130" s="6" t="s">
        <v>160</v>
      </c>
      <c r="AI130" s="6" t="s">
        <v>1075</v>
      </c>
      <c r="AJ130" s="6" t="s">
        <v>141</v>
      </c>
      <c r="AK130" s="6" t="s">
        <v>2319</v>
      </c>
      <c r="AL130" s="6" t="s">
        <v>2319</v>
      </c>
      <c r="AM130" s="6" t="s">
        <v>2319</v>
      </c>
      <c r="AN130" s="6" t="s">
        <v>2319</v>
      </c>
      <c r="AO130" s="6" t="s">
        <v>2319</v>
      </c>
      <c r="AP130" s="6" t="s">
        <v>2319</v>
      </c>
      <c r="AQ130" s="6" t="s">
        <v>2319</v>
      </c>
      <c r="AR130" s="6" t="s">
        <v>2319</v>
      </c>
      <c r="AS130" s="6" t="s">
        <v>2319</v>
      </c>
      <c r="AT130" s="6" t="s">
        <v>2319</v>
      </c>
    </row>
    <row r="131" spans="1:46" ht="17.25" customHeight="1" x14ac:dyDescent="0.25">
      <c r="A131" t="s">
        <v>1376</v>
      </c>
      <c r="B131" t="s">
        <v>1782</v>
      </c>
      <c r="C131" t="s">
        <v>1361</v>
      </c>
      <c r="D131" s="28" t="str">
        <f t="shared" si="11"/>
        <v>Springfield township, Burlington County</v>
      </c>
      <c r="E131" t="s">
        <v>2216</v>
      </c>
      <c r="F131" t="s">
        <v>2204</v>
      </c>
      <c r="G131" s="32">
        <f>COUNTIFS('Raw Data from UFBs'!$A$3:$A$1389,'Summary By Town'!$A131,'Raw Data from UFBs'!$D$3:$D$1389,'Summary By Town'!$G$2)</f>
        <v>0</v>
      </c>
      <c r="H131" s="33">
        <f>SUMIFS('Raw Data from UFBs'!E$3:E$1389,'Raw Data from UFBs'!$A$3:$A$1389,'Summary By Town'!$A131,'Raw Data from UFBs'!$D$3:$D$1389,'Summary By Town'!$G$2)</f>
        <v>0</v>
      </c>
      <c r="I131" s="33">
        <f>SUMIFS('Raw Data from UFBs'!F$3:F$1389,'Raw Data from UFBs'!$A$3:$A$1389,'Summary By Town'!$A131,'Raw Data from UFBs'!$D$3:$D$1389,'Summary By Town'!$G$2)</f>
        <v>0</v>
      </c>
      <c r="J131" s="34">
        <f t="shared" si="12"/>
        <v>0</v>
      </c>
      <c r="K131" s="32">
        <f>COUNTIFS('Raw Data from UFBs'!$A$3:$A$1389,'Summary By Town'!$A131,'Raw Data from UFBs'!$D$3:$D$1389,'Summary By Town'!$K$2)</f>
        <v>0</v>
      </c>
      <c r="L131" s="33">
        <f>SUMIFS('Raw Data from UFBs'!E$3:E$1389,'Raw Data from UFBs'!$A$3:$A$1389,'Summary By Town'!$A131,'Raw Data from UFBs'!$D$3:$D$1389,'Summary By Town'!$K$2)</f>
        <v>0</v>
      </c>
      <c r="M131" s="33">
        <f>SUMIFS('Raw Data from UFBs'!F$3:F$1389,'Raw Data from UFBs'!$A$3:$A$1389,'Summary By Town'!$A131,'Raw Data from UFBs'!$D$3:$D$1389,'Summary By Town'!$K$2)</f>
        <v>0</v>
      </c>
      <c r="N131" s="34">
        <f t="shared" si="13"/>
        <v>0</v>
      </c>
      <c r="O131" s="32">
        <f>COUNTIFS('Raw Data from UFBs'!$A$3:$A$1389,'Summary By Town'!$A131,'Raw Data from UFBs'!$D$3:$D$1389,'Summary By Town'!$O$2)</f>
        <v>0</v>
      </c>
      <c r="P131" s="33">
        <f>SUMIFS('Raw Data from UFBs'!E$3:E$1389,'Raw Data from UFBs'!$A$3:$A$1389,'Summary By Town'!$A131,'Raw Data from UFBs'!$D$3:$D$1389,'Summary By Town'!$O$2)</f>
        <v>0</v>
      </c>
      <c r="Q131" s="33">
        <f>SUMIFS('Raw Data from UFBs'!F$3:F$1389,'Raw Data from UFBs'!$A$3:$A$1389,'Summary By Town'!$A131,'Raw Data from UFBs'!$D$3:$D$1389,'Summary By Town'!$O$2)</f>
        <v>0</v>
      </c>
      <c r="R131" s="34">
        <f t="shared" si="14"/>
        <v>0</v>
      </c>
      <c r="S131" s="32">
        <f t="shared" si="15"/>
        <v>0</v>
      </c>
      <c r="T131" s="33">
        <f t="shared" si="16"/>
        <v>0</v>
      </c>
      <c r="U131" s="33">
        <f t="shared" si="17"/>
        <v>0</v>
      </c>
      <c r="V131" s="34">
        <f t="shared" si="18"/>
        <v>0</v>
      </c>
      <c r="W131" s="73">
        <v>427940809</v>
      </c>
      <c r="X131" s="74">
        <v>2.9805833113507019</v>
      </c>
      <c r="Y131" s="75">
        <v>0.22624644228369256</v>
      </c>
      <c r="Z131" s="5">
        <f t="shared" si="19"/>
        <v>0</v>
      </c>
      <c r="AA131" s="10">
        <f t="shared" si="20"/>
        <v>0</v>
      </c>
      <c r="AB131" s="73">
        <v>4167000</v>
      </c>
      <c r="AC131" s="7">
        <f t="shared" si="21"/>
        <v>0</v>
      </c>
      <c r="AE131" s="6" t="s">
        <v>1075</v>
      </c>
      <c r="AF131" s="6" t="s">
        <v>141</v>
      </c>
      <c r="AG131" s="6" t="s">
        <v>183</v>
      </c>
      <c r="AH131" s="6" t="s">
        <v>176</v>
      </c>
      <c r="AI131" s="6" t="s">
        <v>1362</v>
      </c>
      <c r="AJ131" s="6" t="s">
        <v>132</v>
      </c>
      <c r="AK131" s="6" t="s">
        <v>1365</v>
      </c>
      <c r="AL131" s="6" t="s">
        <v>151</v>
      </c>
      <c r="AM131" s="6" t="s">
        <v>1369</v>
      </c>
      <c r="AN131" s="6" t="s">
        <v>2319</v>
      </c>
      <c r="AO131" s="6" t="s">
        <v>2319</v>
      </c>
      <c r="AP131" s="6" t="s">
        <v>2319</v>
      </c>
      <c r="AQ131" s="6" t="s">
        <v>2319</v>
      </c>
      <c r="AR131" s="6" t="s">
        <v>2319</v>
      </c>
      <c r="AS131" s="6" t="s">
        <v>2319</v>
      </c>
      <c r="AT131" s="6" t="s">
        <v>2319</v>
      </c>
    </row>
    <row r="132" spans="1:46" ht="17.25" customHeight="1" x14ac:dyDescent="0.25">
      <c r="A132" t="s">
        <v>1377</v>
      </c>
      <c r="B132" t="s">
        <v>1783</v>
      </c>
      <c r="C132" t="s">
        <v>1361</v>
      </c>
      <c r="D132" s="28" t="str">
        <f t="shared" si="11"/>
        <v>Tabernacle township, Burlington County</v>
      </c>
      <c r="E132" t="s">
        <v>2216</v>
      </c>
      <c r="F132" t="s">
        <v>2204</v>
      </c>
      <c r="G132" s="32">
        <f>COUNTIFS('Raw Data from UFBs'!$A$3:$A$1389,'Summary By Town'!$A132,'Raw Data from UFBs'!$D$3:$D$1389,'Summary By Town'!$G$2)</f>
        <v>0</v>
      </c>
      <c r="H132" s="33">
        <f>SUMIFS('Raw Data from UFBs'!E$3:E$1389,'Raw Data from UFBs'!$A$3:$A$1389,'Summary By Town'!$A132,'Raw Data from UFBs'!$D$3:$D$1389,'Summary By Town'!$G$2)</f>
        <v>0</v>
      </c>
      <c r="I132" s="33">
        <f>SUMIFS('Raw Data from UFBs'!F$3:F$1389,'Raw Data from UFBs'!$A$3:$A$1389,'Summary By Town'!$A132,'Raw Data from UFBs'!$D$3:$D$1389,'Summary By Town'!$G$2)</f>
        <v>0</v>
      </c>
      <c r="J132" s="34">
        <f t="shared" si="12"/>
        <v>0</v>
      </c>
      <c r="K132" s="32">
        <f>COUNTIFS('Raw Data from UFBs'!$A$3:$A$1389,'Summary By Town'!$A132,'Raw Data from UFBs'!$D$3:$D$1389,'Summary By Town'!$K$2)</f>
        <v>0</v>
      </c>
      <c r="L132" s="33">
        <f>SUMIFS('Raw Data from UFBs'!E$3:E$1389,'Raw Data from UFBs'!$A$3:$A$1389,'Summary By Town'!$A132,'Raw Data from UFBs'!$D$3:$D$1389,'Summary By Town'!$K$2)</f>
        <v>0</v>
      </c>
      <c r="M132" s="33">
        <f>SUMIFS('Raw Data from UFBs'!F$3:F$1389,'Raw Data from UFBs'!$A$3:$A$1389,'Summary By Town'!$A132,'Raw Data from UFBs'!$D$3:$D$1389,'Summary By Town'!$K$2)</f>
        <v>0</v>
      </c>
      <c r="N132" s="34">
        <f t="shared" si="13"/>
        <v>0</v>
      </c>
      <c r="O132" s="32">
        <f>COUNTIFS('Raw Data from UFBs'!$A$3:$A$1389,'Summary By Town'!$A132,'Raw Data from UFBs'!$D$3:$D$1389,'Summary By Town'!$O$2)</f>
        <v>0</v>
      </c>
      <c r="P132" s="33">
        <f>SUMIFS('Raw Data from UFBs'!E$3:E$1389,'Raw Data from UFBs'!$A$3:$A$1389,'Summary By Town'!$A132,'Raw Data from UFBs'!$D$3:$D$1389,'Summary By Town'!$O$2)</f>
        <v>0</v>
      </c>
      <c r="Q132" s="33">
        <f>SUMIFS('Raw Data from UFBs'!F$3:F$1389,'Raw Data from UFBs'!$A$3:$A$1389,'Summary By Town'!$A132,'Raw Data from UFBs'!$D$3:$D$1389,'Summary By Town'!$O$2)</f>
        <v>0</v>
      </c>
      <c r="R132" s="34">
        <f t="shared" si="14"/>
        <v>0</v>
      </c>
      <c r="S132" s="32">
        <f t="shared" si="15"/>
        <v>0</v>
      </c>
      <c r="T132" s="33">
        <f t="shared" si="16"/>
        <v>0</v>
      </c>
      <c r="U132" s="33">
        <f t="shared" si="17"/>
        <v>0</v>
      </c>
      <c r="V132" s="34">
        <f t="shared" si="18"/>
        <v>0</v>
      </c>
      <c r="W132" s="73">
        <v>755909991</v>
      </c>
      <c r="X132" s="74">
        <v>2.9417828585955577</v>
      </c>
      <c r="Y132" s="75">
        <v>0.15037228477627074</v>
      </c>
      <c r="Z132" s="5">
        <f t="shared" si="19"/>
        <v>0</v>
      </c>
      <c r="AA132" s="10">
        <f t="shared" si="20"/>
        <v>0</v>
      </c>
      <c r="AB132" s="73">
        <v>5295054</v>
      </c>
      <c r="AC132" s="7">
        <f t="shared" si="21"/>
        <v>0</v>
      </c>
      <c r="AE132" s="6" t="s">
        <v>1378</v>
      </c>
      <c r="AF132" s="6" t="s">
        <v>1374</v>
      </c>
      <c r="AG132" s="6" t="s">
        <v>1379</v>
      </c>
      <c r="AH132" s="6" t="s">
        <v>166</v>
      </c>
      <c r="AI132" s="6" t="s">
        <v>1375</v>
      </c>
      <c r="AJ132" s="6" t="s">
        <v>2319</v>
      </c>
      <c r="AK132" s="6" t="s">
        <v>2319</v>
      </c>
      <c r="AL132" s="6" t="s">
        <v>2319</v>
      </c>
      <c r="AM132" s="6" t="s">
        <v>2319</v>
      </c>
      <c r="AN132" s="6" t="s">
        <v>2319</v>
      </c>
      <c r="AO132" s="6" t="s">
        <v>2319</v>
      </c>
      <c r="AP132" s="6" t="s">
        <v>2319</v>
      </c>
      <c r="AQ132" s="6" t="s">
        <v>2319</v>
      </c>
      <c r="AR132" s="6" t="s">
        <v>2319</v>
      </c>
      <c r="AS132" s="6" t="s">
        <v>2319</v>
      </c>
      <c r="AT132" s="6" t="s">
        <v>2319</v>
      </c>
    </row>
    <row r="133" spans="1:46" ht="17.25" customHeight="1" x14ac:dyDescent="0.25">
      <c r="A133" t="s">
        <v>1378</v>
      </c>
      <c r="B133" t="s">
        <v>1746</v>
      </c>
      <c r="C133" t="s">
        <v>1361</v>
      </c>
      <c r="D133" s="28" t="str">
        <f t="shared" ref="D133:D196" si="22">B133&amp;", "&amp;C133&amp;" County"</f>
        <v>Washington township, Burlington County</v>
      </c>
      <c r="E133" t="s">
        <v>2216</v>
      </c>
      <c r="F133" t="s">
        <v>2204</v>
      </c>
      <c r="G133" s="32">
        <f>COUNTIFS('Raw Data from UFBs'!$A$3:$A$1389,'Summary By Town'!$A133,'Raw Data from UFBs'!$D$3:$D$1389,'Summary By Town'!$G$2)</f>
        <v>0</v>
      </c>
      <c r="H133" s="33">
        <f>SUMIFS('Raw Data from UFBs'!E$3:E$1389,'Raw Data from UFBs'!$A$3:$A$1389,'Summary By Town'!$A133,'Raw Data from UFBs'!$D$3:$D$1389,'Summary By Town'!$G$2)</f>
        <v>0</v>
      </c>
      <c r="I133" s="33">
        <f>SUMIFS('Raw Data from UFBs'!F$3:F$1389,'Raw Data from UFBs'!$A$3:$A$1389,'Summary By Town'!$A133,'Raw Data from UFBs'!$D$3:$D$1389,'Summary By Town'!$G$2)</f>
        <v>0</v>
      </c>
      <c r="J133" s="34">
        <f t="shared" ref="J133:J196" si="23">IFERROR((I133/100)*$X133,"--")</f>
        <v>0</v>
      </c>
      <c r="K133" s="32">
        <f>COUNTIFS('Raw Data from UFBs'!$A$3:$A$1389,'Summary By Town'!$A133,'Raw Data from UFBs'!$D$3:$D$1389,'Summary By Town'!$K$2)</f>
        <v>0</v>
      </c>
      <c r="L133" s="33">
        <f>SUMIFS('Raw Data from UFBs'!E$3:E$1389,'Raw Data from UFBs'!$A$3:$A$1389,'Summary By Town'!$A133,'Raw Data from UFBs'!$D$3:$D$1389,'Summary By Town'!$K$2)</f>
        <v>0</v>
      </c>
      <c r="M133" s="33">
        <f>SUMIFS('Raw Data from UFBs'!F$3:F$1389,'Raw Data from UFBs'!$A$3:$A$1389,'Summary By Town'!$A133,'Raw Data from UFBs'!$D$3:$D$1389,'Summary By Town'!$K$2)</f>
        <v>0</v>
      </c>
      <c r="N133" s="34">
        <f t="shared" ref="N133:N196" si="24">IFERROR((M133/100)*$X133,"--")</f>
        <v>0</v>
      </c>
      <c r="O133" s="32">
        <f>COUNTIFS('Raw Data from UFBs'!$A$3:$A$1389,'Summary By Town'!$A133,'Raw Data from UFBs'!$D$3:$D$1389,'Summary By Town'!$O$2)</f>
        <v>0</v>
      </c>
      <c r="P133" s="33">
        <f>SUMIFS('Raw Data from UFBs'!E$3:E$1389,'Raw Data from UFBs'!$A$3:$A$1389,'Summary By Town'!$A133,'Raw Data from UFBs'!$D$3:$D$1389,'Summary By Town'!$O$2)</f>
        <v>0</v>
      </c>
      <c r="Q133" s="33">
        <f>SUMIFS('Raw Data from UFBs'!F$3:F$1389,'Raw Data from UFBs'!$A$3:$A$1389,'Summary By Town'!$A133,'Raw Data from UFBs'!$D$3:$D$1389,'Summary By Town'!$O$2)</f>
        <v>0</v>
      </c>
      <c r="R133" s="34">
        <f t="shared" ref="R133:R196" si="25">IFERROR((Q133/100)*$X133,"--")</f>
        <v>0</v>
      </c>
      <c r="S133" s="32">
        <f t="shared" ref="S133:S196" si="26">O133+K133+G133</f>
        <v>0</v>
      </c>
      <c r="T133" s="33">
        <f t="shared" ref="T133:T196" si="27">P133+L133+H133</f>
        <v>0</v>
      </c>
      <c r="U133" s="33">
        <f t="shared" ref="U133:U196" si="28">Q133+M133+I133</f>
        <v>0</v>
      </c>
      <c r="V133" s="34">
        <f t="shared" ref="V133:V196" si="29">R133+N133+J133</f>
        <v>0</v>
      </c>
      <c r="W133" s="73">
        <v>164695500</v>
      </c>
      <c r="X133" s="74">
        <v>1.2503824398961909</v>
      </c>
      <c r="Y133" s="75">
        <v>0</v>
      </c>
      <c r="Z133" s="5">
        <f t="shared" ref="Z133:Z196" si="30">(V133-T133)*Y133</f>
        <v>0</v>
      </c>
      <c r="AA133" s="10">
        <f t="shared" ref="AA133:AA196" si="31">U133/W133</f>
        <v>0</v>
      </c>
      <c r="AB133" s="73">
        <v>931820</v>
      </c>
      <c r="AC133" s="7">
        <f t="shared" ref="AC133:AC196" si="32">Z133/AB133</f>
        <v>0</v>
      </c>
      <c r="AE133" s="6" t="s">
        <v>28</v>
      </c>
      <c r="AF133" s="6" t="s">
        <v>35</v>
      </c>
      <c r="AG133" s="6" t="s">
        <v>1315</v>
      </c>
      <c r="AH133" s="6" t="s">
        <v>1317</v>
      </c>
      <c r="AI133" s="6" t="s">
        <v>33</v>
      </c>
      <c r="AJ133" s="6" t="s">
        <v>1360</v>
      </c>
      <c r="AK133" s="6" t="s">
        <v>1374</v>
      </c>
      <c r="AL133" s="6" t="s">
        <v>1377</v>
      </c>
      <c r="AM133" s="6" t="s">
        <v>1379</v>
      </c>
      <c r="AN133" s="6" t="s">
        <v>2319</v>
      </c>
      <c r="AO133" s="6" t="s">
        <v>2319</v>
      </c>
      <c r="AP133" s="6" t="s">
        <v>2319</v>
      </c>
      <c r="AQ133" s="6" t="s">
        <v>2319</v>
      </c>
      <c r="AR133" s="6" t="s">
        <v>2319</v>
      </c>
      <c r="AS133" s="6" t="s">
        <v>2319</v>
      </c>
      <c r="AT133" s="6" t="s">
        <v>2319</v>
      </c>
    </row>
    <row r="134" spans="1:46" ht="17.25" customHeight="1" x14ac:dyDescent="0.25">
      <c r="A134" t="s">
        <v>176</v>
      </c>
      <c r="B134" t="s">
        <v>1784</v>
      </c>
      <c r="C134" t="s">
        <v>1361</v>
      </c>
      <c r="D134" s="28" t="str">
        <f t="shared" si="22"/>
        <v>Westampton township, Burlington County</v>
      </c>
      <c r="E134" t="s">
        <v>2216</v>
      </c>
      <c r="F134" t="s">
        <v>2203</v>
      </c>
      <c r="G134" s="32">
        <f>COUNTIFS('Raw Data from UFBs'!$A$3:$A$1389,'Summary By Town'!$A134,'Raw Data from UFBs'!$D$3:$D$1389,'Summary By Town'!$G$2)</f>
        <v>2</v>
      </c>
      <c r="H134" s="33">
        <f>SUMIFS('Raw Data from UFBs'!E$3:E$1389,'Raw Data from UFBs'!$A$3:$A$1389,'Summary By Town'!$A134,'Raw Data from UFBs'!$D$3:$D$1389,'Summary By Town'!$G$2)</f>
        <v>22894</v>
      </c>
      <c r="I134" s="33">
        <f>SUMIFS('Raw Data from UFBs'!F$3:F$1389,'Raw Data from UFBs'!$A$3:$A$1389,'Summary By Town'!$A134,'Raw Data from UFBs'!$D$3:$D$1389,'Summary By Town'!$G$2)</f>
        <v>6379200</v>
      </c>
      <c r="J134" s="34">
        <f t="shared" si="23"/>
        <v>153929.78038526382</v>
      </c>
      <c r="K134" s="32">
        <f>COUNTIFS('Raw Data from UFBs'!$A$3:$A$1389,'Summary By Town'!$A134,'Raw Data from UFBs'!$D$3:$D$1389,'Summary By Town'!$K$2)</f>
        <v>1</v>
      </c>
      <c r="L134" s="33">
        <f>SUMIFS('Raw Data from UFBs'!E$3:E$1389,'Raw Data from UFBs'!$A$3:$A$1389,'Summary By Town'!$A134,'Raw Data from UFBs'!$D$3:$D$1389,'Summary By Town'!$K$2)</f>
        <v>267021.01</v>
      </c>
      <c r="M134" s="33">
        <f>SUMIFS('Raw Data from UFBs'!F$3:F$1389,'Raw Data from UFBs'!$A$3:$A$1389,'Summary By Town'!$A134,'Raw Data from UFBs'!$D$3:$D$1389,'Summary By Town'!$K$2)</f>
        <v>31076100</v>
      </c>
      <c r="N134" s="34">
        <f t="shared" si="24"/>
        <v>749864.75549136195</v>
      </c>
      <c r="O134" s="32">
        <f>COUNTIFS('Raw Data from UFBs'!$A$3:$A$1389,'Summary By Town'!$A134,'Raw Data from UFBs'!$D$3:$D$1389,'Summary By Town'!$O$2)</f>
        <v>0</v>
      </c>
      <c r="P134" s="33">
        <f>SUMIFS('Raw Data from UFBs'!E$3:E$1389,'Raw Data from UFBs'!$A$3:$A$1389,'Summary By Town'!$A134,'Raw Data from UFBs'!$D$3:$D$1389,'Summary By Town'!$O$2)</f>
        <v>0</v>
      </c>
      <c r="Q134" s="33">
        <f>SUMIFS('Raw Data from UFBs'!F$3:F$1389,'Raw Data from UFBs'!$A$3:$A$1389,'Summary By Town'!$A134,'Raw Data from UFBs'!$D$3:$D$1389,'Summary By Town'!$O$2)</f>
        <v>0</v>
      </c>
      <c r="R134" s="34">
        <f t="shared" si="25"/>
        <v>0</v>
      </c>
      <c r="S134" s="32">
        <f t="shared" si="26"/>
        <v>3</v>
      </c>
      <c r="T134" s="33">
        <f t="shared" si="27"/>
        <v>289915.01</v>
      </c>
      <c r="U134" s="33">
        <f t="shared" si="28"/>
        <v>37455300</v>
      </c>
      <c r="V134" s="34">
        <f t="shared" si="29"/>
        <v>903794.5358766258</v>
      </c>
      <c r="W134" s="73">
        <v>1387239628</v>
      </c>
      <c r="X134" s="74">
        <v>2.4129950524401775</v>
      </c>
      <c r="Y134" s="75">
        <v>0.27450522051152632</v>
      </c>
      <c r="Z134" s="5">
        <f t="shared" si="30"/>
        <v>168513.1346182744</v>
      </c>
      <c r="AA134" s="10">
        <f t="shared" si="31"/>
        <v>2.6999877486198802E-2</v>
      </c>
      <c r="AB134" s="73">
        <v>11423979</v>
      </c>
      <c r="AC134" s="7">
        <f t="shared" si="32"/>
        <v>1.475082671442887E-2</v>
      </c>
      <c r="AE134" s="6" t="s">
        <v>158</v>
      </c>
      <c r="AF134" s="6" t="s">
        <v>173</v>
      </c>
      <c r="AG134" s="6" t="s">
        <v>167</v>
      </c>
      <c r="AH134" s="6" t="s">
        <v>141</v>
      </c>
      <c r="AI134" s="6" t="s">
        <v>179</v>
      </c>
      <c r="AJ134" s="6" t="s">
        <v>1376</v>
      </c>
      <c r="AK134" s="6" t="s">
        <v>132</v>
      </c>
      <c r="AL134" s="6" t="s">
        <v>2319</v>
      </c>
      <c r="AM134" s="6" t="s">
        <v>2319</v>
      </c>
      <c r="AN134" s="6" t="s">
        <v>2319</v>
      </c>
      <c r="AO134" s="6" t="s">
        <v>2319</v>
      </c>
      <c r="AP134" s="6" t="s">
        <v>2319</v>
      </c>
      <c r="AQ134" s="6" t="s">
        <v>2319</v>
      </c>
      <c r="AR134" s="6" t="s">
        <v>2319</v>
      </c>
      <c r="AS134" s="6" t="s">
        <v>2319</v>
      </c>
      <c r="AT134" s="6" t="s">
        <v>2319</v>
      </c>
    </row>
    <row r="135" spans="1:46" ht="17.25" customHeight="1" x14ac:dyDescent="0.25">
      <c r="A135" t="s">
        <v>179</v>
      </c>
      <c r="B135" t="s">
        <v>1785</v>
      </c>
      <c r="C135" t="s">
        <v>1361</v>
      </c>
      <c r="D135" s="28" t="str">
        <f t="shared" si="22"/>
        <v>Willingboro township, Burlington County</v>
      </c>
      <c r="E135" t="s">
        <v>2216</v>
      </c>
      <c r="F135" t="s">
        <v>2201</v>
      </c>
      <c r="G135" s="32">
        <f>COUNTIFS('Raw Data from UFBs'!$A$3:$A$1389,'Summary By Town'!$A135,'Raw Data from UFBs'!$D$3:$D$1389,'Summary By Town'!$G$2)</f>
        <v>1</v>
      </c>
      <c r="H135" s="33">
        <f>SUMIFS('Raw Data from UFBs'!E$3:E$1389,'Raw Data from UFBs'!$A$3:$A$1389,'Summary By Town'!$A135,'Raw Data from UFBs'!$D$3:$D$1389,'Summary By Town'!$G$2)</f>
        <v>0</v>
      </c>
      <c r="I135" s="33">
        <f>SUMIFS('Raw Data from UFBs'!F$3:F$1389,'Raw Data from UFBs'!$A$3:$A$1389,'Summary By Town'!$A135,'Raw Data from UFBs'!$D$3:$D$1389,'Summary By Town'!$G$2)</f>
        <v>2190000</v>
      </c>
      <c r="J135" s="34">
        <f t="shared" si="23"/>
        <v>87032.196659540263</v>
      </c>
      <c r="K135" s="32">
        <f>COUNTIFS('Raw Data from UFBs'!$A$3:$A$1389,'Summary By Town'!$A135,'Raw Data from UFBs'!$D$3:$D$1389,'Summary By Town'!$K$2)</f>
        <v>5</v>
      </c>
      <c r="L135" s="33">
        <f>SUMIFS('Raw Data from UFBs'!E$3:E$1389,'Raw Data from UFBs'!$A$3:$A$1389,'Summary By Town'!$A135,'Raw Data from UFBs'!$D$3:$D$1389,'Summary By Town'!$K$2)</f>
        <v>378239.07</v>
      </c>
      <c r="M135" s="33">
        <f>SUMIFS('Raw Data from UFBs'!F$3:F$1389,'Raw Data from UFBs'!$A$3:$A$1389,'Summary By Town'!$A135,'Raw Data from UFBs'!$D$3:$D$1389,'Summary By Town'!$K$2)</f>
        <v>24728800</v>
      </c>
      <c r="N135" s="34">
        <f t="shared" si="24"/>
        <v>982740.54098376224</v>
      </c>
      <c r="O135" s="32">
        <f>COUNTIFS('Raw Data from UFBs'!$A$3:$A$1389,'Summary By Town'!$A135,'Raw Data from UFBs'!$D$3:$D$1389,'Summary By Town'!$O$2)</f>
        <v>0</v>
      </c>
      <c r="P135" s="33">
        <f>SUMIFS('Raw Data from UFBs'!E$3:E$1389,'Raw Data from UFBs'!$A$3:$A$1389,'Summary By Town'!$A135,'Raw Data from UFBs'!$D$3:$D$1389,'Summary By Town'!$O$2)</f>
        <v>0</v>
      </c>
      <c r="Q135" s="33">
        <f>SUMIFS('Raw Data from UFBs'!F$3:F$1389,'Raw Data from UFBs'!$A$3:$A$1389,'Summary By Town'!$A135,'Raw Data from UFBs'!$D$3:$D$1389,'Summary By Town'!$O$2)</f>
        <v>0</v>
      </c>
      <c r="R135" s="34">
        <f t="shared" si="25"/>
        <v>0</v>
      </c>
      <c r="S135" s="32">
        <f t="shared" si="26"/>
        <v>6</v>
      </c>
      <c r="T135" s="33">
        <f t="shared" si="27"/>
        <v>378239.07</v>
      </c>
      <c r="U135" s="33">
        <f t="shared" si="28"/>
        <v>26918800</v>
      </c>
      <c r="V135" s="34">
        <f t="shared" si="29"/>
        <v>1069772.7376433024</v>
      </c>
      <c r="W135" s="73">
        <v>2246778000</v>
      </c>
      <c r="X135" s="74">
        <v>3.9740729068283227</v>
      </c>
      <c r="Y135" s="75">
        <v>0.44963039538802058</v>
      </c>
      <c r="Z135" s="5">
        <f t="shared" si="30"/>
        <v>310934.55640658602</v>
      </c>
      <c r="AA135" s="10">
        <f t="shared" si="31"/>
        <v>1.198106800048781E-2</v>
      </c>
      <c r="AB135" s="73">
        <v>45805699.980000004</v>
      </c>
      <c r="AC135" s="7">
        <f t="shared" si="32"/>
        <v>6.7881193070370802E-3</v>
      </c>
      <c r="AE135" s="6" t="s">
        <v>173</v>
      </c>
      <c r="AF135" s="6" t="s">
        <v>1367</v>
      </c>
      <c r="AG135" s="6" t="s">
        <v>1363</v>
      </c>
      <c r="AH135" s="6" t="s">
        <v>176</v>
      </c>
      <c r="AI135" s="6" t="s">
        <v>137</v>
      </c>
      <c r="AJ135" s="6" t="s">
        <v>144</v>
      </c>
      <c r="AK135" s="6" t="s">
        <v>132</v>
      </c>
      <c r="AL135" s="6" t="s">
        <v>2319</v>
      </c>
      <c r="AM135" s="6" t="s">
        <v>2319</v>
      </c>
      <c r="AN135" s="6" t="s">
        <v>2319</v>
      </c>
      <c r="AO135" s="6" t="s">
        <v>2319</v>
      </c>
      <c r="AP135" s="6" t="s">
        <v>2319</v>
      </c>
      <c r="AQ135" s="6" t="s">
        <v>2319</v>
      </c>
      <c r="AR135" s="6" t="s">
        <v>2319</v>
      </c>
      <c r="AS135" s="6" t="s">
        <v>2319</v>
      </c>
      <c r="AT135" s="6" t="s">
        <v>2319</v>
      </c>
    </row>
    <row r="136" spans="1:46" ht="17.25" customHeight="1" x14ac:dyDescent="0.25">
      <c r="A136" t="s">
        <v>1379</v>
      </c>
      <c r="B136" t="s">
        <v>1786</v>
      </c>
      <c r="C136" t="s">
        <v>1361</v>
      </c>
      <c r="D136" s="28" t="str">
        <f t="shared" si="22"/>
        <v>Woodland township, Burlington County</v>
      </c>
      <c r="E136" t="s">
        <v>2216</v>
      </c>
      <c r="F136" t="s">
        <v>2204</v>
      </c>
      <c r="G136" s="32">
        <f>COUNTIFS('Raw Data from UFBs'!$A$3:$A$1389,'Summary By Town'!$A136,'Raw Data from UFBs'!$D$3:$D$1389,'Summary By Town'!$G$2)</f>
        <v>0</v>
      </c>
      <c r="H136" s="33">
        <f>SUMIFS('Raw Data from UFBs'!E$3:E$1389,'Raw Data from UFBs'!$A$3:$A$1389,'Summary By Town'!$A136,'Raw Data from UFBs'!$D$3:$D$1389,'Summary By Town'!$G$2)</f>
        <v>0</v>
      </c>
      <c r="I136" s="33">
        <f>SUMIFS('Raw Data from UFBs'!F$3:F$1389,'Raw Data from UFBs'!$A$3:$A$1389,'Summary By Town'!$A136,'Raw Data from UFBs'!$D$3:$D$1389,'Summary By Town'!$G$2)</f>
        <v>0</v>
      </c>
      <c r="J136" s="34">
        <f t="shared" si="23"/>
        <v>0</v>
      </c>
      <c r="K136" s="32">
        <f>COUNTIFS('Raw Data from UFBs'!$A$3:$A$1389,'Summary By Town'!$A136,'Raw Data from UFBs'!$D$3:$D$1389,'Summary By Town'!$K$2)</f>
        <v>0</v>
      </c>
      <c r="L136" s="33">
        <f>SUMIFS('Raw Data from UFBs'!E$3:E$1389,'Raw Data from UFBs'!$A$3:$A$1389,'Summary By Town'!$A136,'Raw Data from UFBs'!$D$3:$D$1389,'Summary By Town'!$K$2)</f>
        <v>0</v>
      </c>
      <c r="M136" s="33">
        <f>SUMIFS('Raw Data from UFBs'!F$3:F$1389,'Raw Data from UFBs'!$A$3:$A$1389,'Summary By Town'!$A136,'Raw Data from UFBs'!$D$3:$D$1389,'Summary By Town'!$K$2)</f>
        <v>0</v>
      </c>
      <c r="N136" s="34">
        <f t="shared" si="24"/>
        <v>0</v>
      </c>
      <c r="O136" s="32">
        <f>COUNTIFS('Raw Data from UFBs'!$A$3:$A$1389,'Summary By Town'!$A136,'Raw Data from UFBs'!$D$3:$D$1389,'Summary By Town'!$O$2)</f>
        <v>0</v>
      </c>
      <c r="P136" s="33">
        <f>SUMIFS('Raw Data from UFBs'!E$3:E$1389,'Raw Data from UFBs'!$A$3:$A$1389,'Summary By Town'!$A136,'Raw Data from UFBs'!$D$3:$D$1389,'Summary By Town'!$O$2)</f>
        <v>0</v>
      </c>
      <c r="Q136" s="33">
        <f>SUMIFS('Raw Data from UFBs'!F$3:F$1389,'Raw Data from UFBs'!$A$3:$A$1389,'Summary By Town'!$A136,'Raw Data from UFBs'!$D$3:$D$1389,'Summary By Town'!$O$2)</f>
        <v>0</v>
      </c>
      <c r="R136" s="34">
        <f t="shared" si="25"/>
        <v>0</v>
      </c>
      <c r="S136" s="32">
        <f t="shared" si="26"/>
        <v>0</v>
      </c>
      <c r="T136" s="33">
        <f t="shared" si="27"/>
        <v>0</v>
      </c>
      <c r="U136" s="33">
        <f t="shared" si="28"/>
        <v>0</v>
      </c>
      <c r="V136" s="34">
        <f t="shared" si="29"/>
        <v>0</v>
      </c>
      <c r="W136" s="73">
        <v>223534000</v>
      </c>
      <c r="X136" s="74">
        <v>2.5133537381235835</v>
      </c>
      <c r="Y136" s="75">
        <v>0.11932697671168276</v>
      </c>
      <c r="Z136" s="5">
        <f t="shared" si="30"/>
        <v>0</v>
      </c>
      <c r="AA136" s="10">
        <f t="shared" si="31"/>
        <v>0</v>
      </c>
      <c r="AB136" s="73">
        <v>1429447</v>
      </c>
      <c r="AC136" s="7">
        <f t="shared" si="32"/>
        <v>0</v>
      </c>
      <c r="AE136" s="6" t="s">
        <v>1360</v>
      </c>
      <c r="AF136" s="6" t="s">
        <v>895</v>
      </c>
      <c r="AG136" s="6" t="s">
        <v>1378</v>
      </c>
      <c r="AH136" s="6" t="s">
        <v>905</v>
      </c>
      <c r="AI136" s="6" t="s">
        <v>915</v>
      </c>
      <c r="AJ136" s="6" t="s">
        <v>1377</v>
      </c>
      <c r="AK136" s="6" t="s">
        <v>889</v>
      </c>
      <c r="AL136" s="6" t="s">
        <v>1375</v>
      </c>
      <c r="AM136" s="6" t="s">
        <v>1075</v>
      </c>
      <c r="AN136" s="6" t="s">
        <v>897</v>
      </c>
      <c r="AO136" s="6" t="s">
        <v>2319</v>
      </c>
      <c r="AP136" s="6" t="s">
        <v>2319</v>
      </c>
      <c r="AQ136" s="6" t="s">
        <v>2319</v>
      </c>
      <c r="AR136" s="6" t="s">
        <v>2319</v>
      </c>
      <c r="AS136" s="6" t="s">
        <v>2319</v>
      </c>
      <c r="AT136" s="6" t="s">
        <v>2319</v>
      </c>
    </row>
    <row r="137" spans="1:46" ht="17.25" customHeight="1" x14ac:dyDescent="0.25">
      <c r="A137" t="s">
        <v>1380</v>
      </c>
      <c r="B137" t="s">
        <v>1787</v>
      </c>
      <c r="C137" t="s">
        <v>1381</v>
      </c>
      <c r="D137" s="28" t="str">
        <f t="shared" si="22"/>
        <v>Audubon borough, Camden County</v>
      </c>
      <c r="E137" t="s">
        <v>2216</v>
      </c>
      <c r="F137" t="s">
        <v>2201</v>
      </c>
      <c r="G137" s="32">
        <f>COUNTIFS('Raw Data from UFBs'!$A$3:$A$1389,'Summary By Town'!$A137,'Raw Data from UFBs'!$D$3:$D$1389,'Summary By Town'!$G$2)</f>
        <v>0</v>
      </c>
      <c r="H137" s="33">
        <f>SUMIFS('Raw Data from UFBs'!E$3:E$1389,'Raw Data from UFBs'!$A$3:$A$1389,'Summary By Town'!$A137,'Raw Data from UFBs'!$D$3:$D$1389,'Summary By Town'!$G$2)</f>
        <v>0</v>
      </c>
      <c r="I137" s="33">
        <f>SUMIFS('Raw Data from UFBs'!F$3:F$1389,'Raw Data from UFBs'!$A$3:$A$1389,'Summary By Town'!$A137,'Raw Data from UFBs'!$D$3:$D$1389,'Summary By Town'!$G$2)</f>
        <v>0</v>
      </c>
      <c r="J137" s="34">
        <f t="shared" si="23"/>
        <v>0</v>
      </c>
      <c r="K137" s="32">
        <f>COUNTIFS('Raw Data from UFBs'!$A$3:$A$1389,'Summary By Town'!$A137,'Raw Data from UFBs'!$D$3:$D$1389,'Summary By Town'!$K$2)</f>
        <v>0</v>
      </c>
      <c r="L137" s="33">
        <f>SUMIFS('Raw Data from UFBs'!E$3:E$1389,'Raw Data from UFBs'!$A$3:$A$1389,'Summary By Town'!$A137,'Raw Data from UFBs'!$D$3:$D$1389,'Summary By Town'!$K$2)</f>
        <v>0</v>
      </c>
      <c r="M137" s="33">
        <f>SUMIFS('Raw Data from UFBs'!F$3:F$1389,'Raw Data from UFBs'!$A$3:$A$1389,'Summary By Town'!$A137,'Raw Data from UFBs'!$D$3:$D$1389,'Summary By Town'!$K$2)</f>
        <v>0</v>
      </c>
      <c r="N137" s="34">
        <f t="shared" si="24"/>
        <v>0</v>
      </c>
      <c r="O137" s="32">
        <f>COUNTIFS('Raw Data from UFBs'!$A$3:$A$1389,'Summary By Town'!$A137,'Raw Data from UFBs'!$D$3:$D$1389,'Summary By Town'!$O$2)</f>
        <v>0</v>
      </c>
      <c r="P137" s="33">
        <f>SUMIFS('Raw Data from UFBs'!E$3:E$1389,'Raw Data from UFBs'!$A$3:$A$1389,'Summary By Town'!$A137,'Raw Data from UFBs'!$D$3:$D$1389,'Summary By Town'!$O$2)</f>
        <v>0</v>
      </c>
      <c r="Q137" s="33">
        <f>SUMIFS('Raw Data from UFBs'!F$3:F$1389,'Raw Data from UFBs'!$A$3:$A$1389,'Summary By Town'!$A137,'Raw Data from UFBs'!$D$3:$D$1389,'Summary By Town'!$O$2)</f>
        <v>0</v>
      </c>
      <c r="R137" s="34">
        <f t="shared" si="25"/>
        <v>0</v>
      </c>
      <c r="S137" s="32">
        <f t="shared" si="26"/>
        <v>0</v>
      </c>
      <c r="T137" s="33">
        <f t="shared" si="27"/>
        <v>0</v>
      </c>
      <c r="U137" s="33">
        <f t="shared" si="28"/>
        <v>0</v>
      </c>
      <c r="V137" s="34">
        <f t="shared" si="29"/>
        <v>0</v>
      </c>
      <c r="W137" s="73">
        <v>772027854</v>
      </c>
      <c r="X137" s="74">
        <v>3.5574678252795318</v>
      </c>
      <c r="Y137" s="75">
        <v>0.25484320757861378</v>
      </c>
      <c r="Z137" s="5">
        <f t="shared" si="30"/>
        <v>0</v>
      </c>
      <c r="AA137" s="10">
        <f t="shared" si="31"/>
        <v>0</v>
      </c>
      <c r="AB137" s="73">
        <v>10103018.68</v>
      </c>
      <c r="AC137" s="7">
        <f t="shared" si="32"/>
        <v>0</v>
      </c>
      <c r="AE137" s="6" t="s">
        <v>274</v>
      </c>
      <c r="AF137" s="6" t="s">
        <v>283</v>
      </c>
      <c r="AG137" s="6" t="s">
        <v>1382</v>
      </c>
      <c r="AH137" s="6" t="s">
        <v>1391</v>
      </c>
      <c r="AI137" s="6" t="s">
        <v>1387</v>
      </c>
      <c r="AJ137" s="6" t="s">
        <v>1386</v>
      </c>
      <c r="AK137" s="6" t="s">
        <v>2319</v>
      </c>
      <c r="AL137" s="6" t="s">
        <v>2319</v>
      </c>
      <c r="AM137" s="6" t="s">
        <v>2319</v>
      </c>
      <c r="AN137" s="6" t="s">
        <v>2319</v>
      </c>
      <c r="AO137" s="6" t="s">
        <v>2319</v>
      </c>
      <c r="AP137" s="6" t="s">
        <v>2319</v>
      </c>
      <c r="AQ137" s="6" t="s">
        <v>2319</v>
      </c>
      <c r="AR137" s="6" t="s">
        <v>2319</v>
      </c>
      <c r="AS137" s="6" t="s">
        <v>2319</v>
      </c>
      <c r="AT137" s="6" t="s">
        <v>2319</v>
      </c>
    </row>
    <row r="138" spans="1:46" ht="17.25" customHeight="1" x14ac:dyDescent="0.25">
      <c r="A138" t="s">
        <v>1382</v>
      </c>
      <c r="B138" t="s">
        <v>1788</v>
      </c>
      <c r="C138" t="s">
        <v>1381</v>
      </c>
      <c r="D138" s="28" t="str">
        <f t="shared" si="22"/>
        <v>Audubon Park borough, Camden County</v>
      </c>
      <c r="E138" t="s">
        <v>2216</v>
      </c>
      <c r="F138" t="s">
        <v>2205</v>
      </c>
      <c r="G138" s="32">
        <f>COUNTIFS('Raw Data from UFBs'!$A$3:$A$1389,'Summary By Town'!$A138,'Raw Data from UFBs'!$D$3:$D$1389,'Summary By Town'!$G$2)</f>
        <v>0</v>
      </c>
      <c r="H138" s="33">
        <f>SUMIFS('Raw Data from UFBs'!E$3:E$1389,'Raw Data from UFBs'!$A$3:$A$1389,'Summary By Town'!$A138,'Raw Data from UFBs'!$D$3:$D$1389,'Summary By Town'!$G$2)</f>
        <v>0</v>
      </c>
      <c r="I138" s="33">
        <f>SUMIFS('Raw Data from UFBs'!F$3:F$1389,'Raw Data from UFBs'!$A$3:$A$1389,'Summary By Town'!$A138,'Raw Data from UFBs'!$D$3:$D$1389,'Summary By Town'!$G$2)</f>
        <v>0</v>
      </c>
      <c r="J138" s="34">
        <f t="shared" si="23"/>
        <v>0</v>
      </c>
      <c r="K138" s="32">
        <f>COUNTIFS('Raw Data from UFBs'!$A$3:$A$1389,'Summary By Town'!$A138,'Raw Data from UFBs'!$D$3:$D$1389,'Summary By Town'!$K$2)</f>
        <v>0</v>
      </c>
      <c r="L138" s="33">
        <f>SUMIFS('Raw Data from UFBs'!E$3:E$1389,'Raw Data from UFBs'!$A$3:$A$1389,'Summary By Town'!$A138,'Raw Data from UFBs'!$D$3:$D$1389,'Summary By Town'!$K$2)</f>
        <v>0</v>
      </c>
      <c r="M138" s="33">
        <f>SUMIFS('Raw Data from UFBs'!F$3:F$1389,'Raw Data from UFBs'!$A$3:$A$1389,'Summary By Town'!$A138,'Raw Data from UFBs'!$D$3:$D$1389,'Summary By Town'!$K$2)</f>
        <v>0</v>
      </c>
      <c r="N138" s="34">
        <f t="shared" si="24"/>
        <v>0</v>
      </c>
      <c r="O138" s="32">
        <f>COUNTIFS('Raw Data from UFBs'!$A$3:$A$1389,'Summary By Town'!$A138,'Raw Data from UFBs'!$D$3:$D$1389,'Summary By Town'!$O$2)</f>
        <v>0</v>
      </c>
      <c r="P138" s="33">
        <f>SUMIFS('Raw Data from UFBs'!E$3:E$1389,'Raw Data from UFBs'!$A$3:$A$1389,'Summary By Town'!$A138,'Raw Data from UFBs'!$D$3:$D$1389,'Summary By Town'!$O$2)</f>
        <v>0</v>
      </c>
      <c r="Q138" s="33">
        <f>SUMIFS('Raw Data from UFBs'!F$3:F$1389,'Raw Data from UFBs'!$A$3:$A$1389,'Summary By Town'!$A138,'Raw Data from UFBs'!$D$3:$D$1389,'Summary By Town'!$O$2)</f>
        <v>0</v>
      </c>
      <c r="R138" s="34">
        <f t="shared" si="25"/>
        <v>0</v>
      </c>
      <c r="S138" s="32">
        <f t="shared" si="26"/>
        <v>0</v>
      </c>
      <c r="T138" s="33">
        <f t="shared" si="27"/>
        <v>0</v>
      </c>
      <c r="U138" s="33">
        <f t="shared" si="28"/>
        <v>0</v>
      </c>
      <c r="V138" s="34">
        <f t="shared" si="29"/>
        <v>0</v>
      </c>
      <c r="W138" s="73">
        <v>21467156</v>
      </c>
      <c r="X138" s="74">
        <v>6.2046295027164469</v>
      </c>
      <c r="Y138" s="75">
        <v>0.58261456925396138</v>
      </c>
      <c r="Z138" s="5">
        <f t="shared" si="30"/>
        <v>0</v>
      </c>
      <c r="AA138" s="10">
        <f t="shared" si="31"/>
        <v>0</v>
      </c>
      <c r="AB138" s="73">
        <v>1108500</v>
      </c>
      <c r="AC138" s="7">
        <f t="shared" si="32"/>
        <v>0</v>
      </c>
      <c r="AE138" s="6" t="s">
        <v>1380</v>
      </c>
      <c r="AF138" s="6" t="s">
        <v>1391</v>
      </c>
      <c r="AG138" s="6" t="s">
        <v>1386</v>
      </c>
      <c r="AH138" s="6" t="s">
        <v>2319</v>
      </c>
      <c r="AI138" s="6" t="s">
        <v>2319</v>
      </c>
      <c r="AJ138" s="6" t="s">
        <v>2319</v>
      </c>
      <c r="AK138" s="6" t="s">
        <v>2319</v>
      </c>
      <c r="AL138" s="6" t="s">
        <v>2319</v>
      </c>
      <c r="AM138" s="6" t="s">
        <v>2319</v>
      </c>
      <c r="AN138" s="6" t="s">
        <v>2319</v>
      </c>
      <c r="AO138" s="6" t="s">
        <v>2319</v>
      </c>
      <c r="AP138" s="6" t="s">
        <v>2319</v>
      </c>
      <c r="AQ138" s="6" t="s">
        <v>2319</v>
      </c>
      <c r="AR138" s="6" t="s">
        <v>2319</v>
      </c>
      <c r="AS138" s="6" t="s">
        <v>2319</v>
      </c>
      <c r="AT138" s="6" t="s">
        <v>2319</v>
      </c>
    </row>
    <row r="139" spans="1:46" ht="17.25" customHeight="1" x14ac:dyDescent="0.25">
      <c r="A139" t="s">
        <v>185</v>
      </c>
      <c r="B139" t="s">
        <v>1789</v>
      </c>
      <c r="C139" t="s">
        <v>1381</v>
      </c>
      <c r="D139" s="28" t="str">
        <f t="shared" si="22"/>
        <v>Barrington borough, Camden County</v>
      </c>
      <c r="E139" t="s">
        <v>2216</v>
      </c>
      <c r="F139" t="s">
        <v>2201</v>
      </c>
      <c r="G139" s="32">
        <f>COUNTIFS('Raw Data from UFBs'!$A$3:$A$1389,'Summary By Town'!$A139,'Raw Data from UFBs'!$D$3:$D$1389,'Summary By Town'!$G$2)</f>
        <v>1</v>
      </c>
      <c r="H139" s="33">
        <f>SUMIFS('Raw Data from UFBs'!E$3:E$1389,'Raw Data from UFBs'!$A$3:$A$1389,'Summary By Town'!$A139,'Raw Data from UFBs'!$D$3:$D$1389,'Summary By Town'!$G$2)</f>
        <v>91968.44</v>
      </c>
      <c r="I139" s="33">
        <f>SUMIFS('Raw Data from UFBs'!F$3:F$1389,'Raw Data from UFBs'!$A$3:$A$1389,'Summary By Town'!$A139,'Raw Data from UFBs'!$D$3:$D$1389,'Summary By Town'!$G$2)</f>
        <v>18121400</v>
      </c>
      <c r="J139" s="34">
        <f t="shared" si="23"/>
        <v>793758.18188604258</v>
      </c>
      <c r="K139" s="32">
        <f>COUNTIFS('Raw Data from UFBs'!$A$3:$A$1389,'Summary By Town'!$A139,'Raw Data from UFBs'!$D$3:$D$1389,'Summary By Town'!$K$2)</f>
        <v>2</v>
      </c>
      <c r="L139" s="33">
        <f>SUMIFS('Raw Data from UFBs'!E$3:E$1389,'Raw Data from UFBs'!$A$3:$A$1389,'Summary By Town'!$A139,'Raw Data from UFBs'!$D$3:$D$1389,'Summary By Town'!$K$2)</f>
        <v>0</v>
      </c>
      <c r="M139" s="33">
        <f>SUMIFS('Raw Data from UFBs'!F$3:F$1389,'Raw Data from UFBs'!$A$3:$A$1389,'Summary By Town'!$A139,'Raw Data from UFBs'!$D$3:$D$1389,'Summary By Town'!$K$2)</f>
        <v>4205500</v>
      </c>
      <c r="N139" s="34">
        <f t="shared" si="24"/>
        <v>184210.38296830002</v>
      </c>
      <c r="O139" s="32">
        <f>COUNTIFS('Raw Data from UFBs'!$A$3:$A$1389,'Summary By Town'!$A139,'Raw Data from UFBs'!$D$3:$D$1389,'Summary By Town'!$O$2)</f>
        <v>0</v>
      </c>
      <c r="P139" s="33">
        <f>SUMIFS('Raw Data from UFBs'!E$3:E$1389,'Raw Data from UFBs'!$A$3:$A$1389,'Summary By Town'!$A139,'Raw Data from UFBs'!$D$3:$D$1389,'Summary By Town'!$O$2)</f>
        <v>0</v>
      </c>
      <c r="Q139" s="33">
        <f>SUMIFS('Raw Data from UFBs'!F$3:F$1389,'Raw Data from UFBs'!$A$3:$A$1389,'Summary By Town'!$A139,'Raw Data from UFBs'!$D$3:$D$1389,'Summary By Town'!$O$2)</f>
        <v>0</v>
      </c>
      <c r="R139" s="34">
        <f t="shared" si="25"/>
        <v>0</v>
      </c>
      <c r="S139" s="32">
        <f t="shared" si="26"/>
        <v>3</v>
      </c>
      <c r="T139" s="33">
        <f t="shared" si="27"/>
        <v>91968.44</v>
      </c>
      <c r="U139" s="33">
        <f t="shared" si="28"/>
        <v>22326900</v>
      </c>
      <c r="V139" s="34">
        <f t="shared" si="29"/>
        <v>977968.56485434261</v>
      </c>
      <c r="W139" s="73">
        <v>641641928</v>
      </c>
      <c r="X139" s="74">
        <v>4.3802254896754258</v>
      </c>
      <c r="Y139" s="75">
        <v>0.28401619771857328</v>
      </c>
      <c r="Z139" s="5">
        <f t="shared" si="30"/>
        <v>251638.38663931156</v>
      </c>
      <c r="AA139" s="10">
        <f t="shared" si="31"/>
        <v>3.4796510367695301E-2</v>
      </c>
      <c r="AB139" s="73">
        <v>8867536.3599999994</v>
      </c>
      <c r="AC139" s="7">
        <f t="shared" si="32"/>
        <v>2.8377485743888348E-2</v>
      </c>
      <c r="AE139" s="6" t="s">
        <v>292</v>
      </c>
      <c r="AF139" s="6" t="s">
        <v>1076</v>
      </c>
      <c r="AG139" s="6" t="s">
        <v>189</v>
      </c>
      <c r="AH139" s="6" t="s">
        <v>1390</v>
      </c>
      <c r="AI139" s="6" t="s">
        <v>1394</v>
      </c>
      <c r="AJ139" s="6" t="s">
        <v>274</v>
      </c>
      <c r="AK139" s="6" t="s">
        <v>1387</v>
      </c>
      <c r="AL139" s="6" t="s">
        <v>2319</v>
      </c>
      <c r="AM139" s="6" t="s">
        <v>2319</v>
      </c>
      <c r="AN139" s="6" t="s">
        <v>2319</v>
      </c>
      <c r="AO139" s="6" t="s">
        <v>2319</v>
      </c>
      <c r="AP139" s="6" t="s">
        <v>2319</v>
      </c>
      <c r="AQ139" s="6" t="s">
        <v>2319</v>
      </c>
      <c r="AR139" s="6" t="s">
        <v>2319</v>
      </c>
      <c r="AS139" s="6" t="s">
        <v>2319</v>
      </c>
      <c r="AT139" s="6" t="s">
        <v>2319</v>
      </c>
    </row>
    <row r="140" spans="1:46" ht="17.25" customHeight="1" x14ac:dyDescent="0.25">
      <c r="A140" t="s">
        <v>189</v>
      </c>
      <c r="B140" t="s">
        <v>1790</v>
      </c>
      <c r="C140" t="s">
        <v>1381</v>
      </c>
      <c r="D140" s="28" t="str">
        <f t="shared" si="22"/>
        <v>Bellmawr borough, Camden County</v>
      </c>
      <c r="E140" t="s">
        <v>2216</v>
      </c>
      <c r="F140" t="s">
        <v>2201</v>
      </c>
      <c r="G140" s="32">
        <f>COUNTIFS('Raw Data from UFBs'!$A$3:$A$1389,'Summary By Town'!$A140,'Raw Data from UFBs'!$D$3:$D$1389,'Summary By Town'!$G$2)</f>
        <v>1</v>
      </c>
      <c r="H140" s="33">
        <f>SUMIFS('Raw Data from UFBs'!E$3:E$1389,'Raw Data from UFBs'!$A$3:$A$1389,'Summary By Town'!$A140,'Raw Data from UFBs'!$D$3:$D$1389,'Summary By Town'!$G$2)</f>
        <v>25000</v>
      </c>
      <c r="I140" s="33">
        <f>SUMIFS('Raw Data from UFBs'!F$3:F$1389,'Raw Data from UFBs'!$A$3:$A$1389,'Summary By Town'!$A140,'Raw Data from UFBs'!$D$3:$D$1389,'Summary By Town'!$G$2)</f>
        <v>14013500</v>
      </c>
      <c r="J140" s="34">
        <f t="shared" si="23"/>
        <v>533166.8592209674</v>
      </c>
      <c r="K140" s="32">
        <f>COUNTIFS('Raw Data from UFBs'!$A$3:$A$1389,'Summary By Town'!$A140,'Raw Data from UFBs'!$D$3:$D$1389,'Summary By Town'!$K$2)</f>
        <v>0</v>
      </c>
      <c r="L140" s="33">
        <f>SUMIFS('Raw Data from UFBs'!E$3:E$1389,'Raw Data from UFBs'!$A$3:$A$1389,'Summary By Town'!$A140,'Raw Data from UFBs'!$D$3:$D$1389,'Summary By Town'!$K$2)</f>
        <v>0</v>
      </c>
      <c r="M140" s="33">
        <f>SUMIFS('Raw Data from UFBs'!F$3:F$1389,'Raw Data from UFBs'!$A$3:$A$1389,'Summary By Town'!$A140,'Raw Data from UFBs'!$D$3:$D$1389,'Summary By Town'!$K$2)</f>
        <v>0</v>
      </c>
      <c r="N140" s="34">
        <f t="shared" si="24"/>
        <v>0</v>
      </c>
      <c r="O140" s="32">
        <f>COUNTIFS('Raw Data from UFBs'!$A$3:$A$1389,'Summary By Town'!$A140,'Raw Data from UFBs'!$D$3:$D$1389,'Summary By Town'!$O$2)</f>
        <v>0</v>
      </c>
      <c r="P140" s="33">
        <f>SUMIFS('Raw Data from UFBs'!E$3:E$1389,'Raw Data from UFBs'!$A$3:$A$1389,'Summary By Town'!$A140,'Raw Data from UFBs'!$D$3:$D$1389,'Summary By Town'!$O$2)</f>
        <v>0</v>
      </c>
      <c r="Q140" s="33">
        <f>SUMIFS('Raw Data from UFBs'!F$3:F$1389,'Raw Data from UFBs'!$A$3:$A$1389,'Summary By Town'!$A140,'Raw Data from UFBs'!$D$3:$D$1389,'Summary By Town'!$O$2)</f>
        <v>0</v>
      </c>
      <c r="R140" s="34">
        <f t="shared" si="25"/>
        <v>0</v>
      </c>
      <c r="S140" s="32">
        <f t="shared" si="26"/>
        <v>1</v>
      </c>
      <c r="T140" s="33">
        <f t="shared" si="27"/>
        <v>25000</v>
      </c>
      <c r="U140" s="33">
        <f t="shared" si="28"/>
        <v>14013500</v>
      </c>
      <c r="V140" s="34">
        <f t="shared" si="29"/>
        <v>533166.8592209674</v>
      </c>
      <c r="W140" s="73">
        <v>912719100</v>
      </c>
      <c r="X140" s="74">
        <v>3.80466592372332</v>
      </c>
      <c r="Y140" s="75">
        <v>0.3064701450846074</v>
      </c>
      <c r="Z140" s="5">
        <f t="shared" si="30"/>
        <v>155737.97107263913</v>
      </c>
      <c r="AA140" s="10">
        <f t="shared" si="31"/>
        <v>1.5353573733693093E-2</v>
      </c>
      <c r="AB140" s="73">
        <v>14587826.43</v>
      </c>
      <c r="AC140" s="7">
        <f t="shared" si="32"/>
        <v>1.067588593955043E-2</v>
      </c>
      <c r="AE140" s="6" t="s">
        <v>292</v>
      </c>
      <c r="AF140" s="6" t="s">
        <v>444</v>
      </c>
      <c r="AG140" s="6" t="s">
        <v>185</v>
      </c>
      <c r="AH140" s="6" t="s">
        <v>1383</v>
      </c>
      <c r="AI140" s="6" t="s">
        <v>1448</v>
      </c>
      <c r="AJ140" s="6" t="s">
        <v>274</v>
      </c>
      <c r="AK140" s="6" t="s">
        <v>283</v>
      </c>
      <c r="AL140" s="6" t="s">
        <v>263</v>
      </c>
      <c r="AM140" s="6" t="s">
        <v>2319</v>
      </c>
      <c r="AN140" s="6" t="s">
        <v>2319</v>
      </c>
      <c r="AO140" s="6" t="s">
        <v>2319</v>
      </c>
      <c r="AP140" s="6" t="s">
        <v>2319</v>
      </c>
      <c r="AQ140" s="6" t="s">
        <v>2319</v>
      </c>
      <c r="AR140" s="6" t="s">
        <v>2319</v>
      </c>
      <c r="AS140" s="6" t="s">
        <v>2319</v>
      </c>
      <c r="AT140" s="6" t="s">
        <v>2319</v>
      </c>
    </row>
    <row r="141" spans="1:46" ht="17.25" customHeight="1" x14ac:dyDescent="0.25">
      <c r="A141" t="s">
        <v>190</v>
      </c>
      <c r="B141" t="s">
        <v>1791</v>
      </c>
      <c r="C141" t="s">
        <v>1381</v>
      </c>
      <c r="D141" s="28" t="str">
        <f t="shared" si="22"/>
        <v>Berlin borough, Camden County</v>
      </c>
      <c r="E141" t="s">
        <v>2216</v>
      </c>
      <c r="F141" t="s">
        <v>2203</v>
      </c>
      <c r="G141" s="32">
        <f>COUNTIFS('Raw Data from UFBs'!$A$3:$A$1389,'Summary By Town'!$A141,'Raw Data from UFBs'!$D$3:$D$1389,'Summary By Town'!$G$2)</f>
        <v>2</v>
      </c>
      <c r="H141" s="33">
        <f>SUMIFS('Raw Data from UFBs'!E$3:E$1389,'Raw Data from UFBs'!$A$3:$A$1389,'Summary By Town'!$A141,'Raw Data from UFBs'!$D$3:$D$1389,'Summary By Town'!$G$2)</f>
        <v>34800.800000000003</v>
      </c>
      <c r="I141" s="33">
        <f>SUMIFS('Raw Data from UFBs'!F$3:F$1389,'Raw Data from UFBs'!$A$3:$A$1389,'Summary By Town'!$A141,'Raw Data from UFBs'!$D$3:$D$1389,'Summary By Town'!$G$2)</f>
        <v>3002300</v>
      </c>
      <c r="J141" s="34">
        <f t="shared" si="23"/>
        <v>99558.459621110713</v>
      </c>
      <c r="K141" s="32">
        <f>COUNTIFS('Raw Data from UFBs'!$A$3:$A$1389,'Summary By Town'!$A141,'Raw Data from UFBs'!$D$3:$D$1389,'Summary By Town'!$K$2)</f>
        <v>0</v>
      </c>
      <c r="L141" s="33">
        <f>SUMIFS('Raw Data from UFBs'!E$3:E$1389,'Raw Data from UFBs'!$A$3:$A$1389,'Summary By Town'!$A141,'Raw Data from UFBs'!$D$3:$D$1389,'Summary By Town'!$K$2)</f>
        <v>0</v>
      </c>
      <c r="M141" s="33">
        <f>SUMIFS('Raw Data from UFBs'!F$3:F$1389,'Raw Data from UFBs'!$A$3:$A$1389,'Summary By Town'!$A141,'Raw Data from UFBs'!$D$3:$D$1389,'Summary By Town'!$K$2)</f>
        <v>0</v>
      </c>
      <c r="N141" s="34">
        <f t="shared" si="24"/>
        <v>0</v>
      </c>
      <c r="O141" s="32">
        <f>COUNTIFS('Raw Data from UFBs'!$A$3:$A$1389,'Summary By Town'!$A141,'Raw Data from UFBs'!$D$3:$D$1389,'Summary By Town'!$O$2)</f>
        <v>0</v>
      </c>
      <c r="P141" s="33">
        <f>SUMIFS('Raw Data from UFBs'!E$3:E$1389,'Raw Data from UFBs'!$A$3:$A$1389,'Summary By Town'!$A141,'Raw Data from UFBs'!$D$3:$D$1389,'Summary By Town'!$O$2)</f>
        <v>0</v>
      </c>
      <c r="Q141" s="33">
        <f>SUMIFS('Raw Data from UFBs'!F$3:F$1389,'Raw Data from UFBs'!$A$3:$A$1389,'Summary By Town'!$A141,'Raw Data from UFBs'!$D$3:$D$1389,'Summary By Town'!$O$2)</f>
        <v>0</v>
      </c>
      <c r="R141" s="34">
        <f t="shared" si="25"/>
        <v>0</v>
      </c>
      <c r="S141" s="32">
        <f t="shared" si="26"/>
        <v>2</v>
      </c>
      <c r="T141" s="33">
        <f t="shared" si="27"/>
        <v>34800.800000000003</v>
      </c>
      <c r="U141" s="33">
        <f t="shared" si="28"/>
        <v>3002300</v>
      </c>
      <c r="V141" s="34">
        <f t="shared" si="29"/>
        <v>99558.459621110713</v>
      </c>
      <c r="W141" s="73">
        <v>829059150</v>
      </c>
      <c r="X141" s="74">
        <v>3.3160729980718355</v>
      </c>
      <c r="Y141" s="75">
        <v>0.24380936835521452</v>
      </c>
      <c r="Z141" s="5">
        <f t="shared" si="30"/>
        <v>15788.524088384982</v>
      </c>
      <c r="AA141" s="10">
        <f t="shared" si="31"/>
        <v>3.6213338939688443E-3</v>
      </c>
      <c r="AB141" s="73">
        <v>8612838.3200000003</v>
      </c>
      <c r="AC141" s="7">
        <f t="shared" si="32"/>
        <v>1.8331383339360051E-3</v>
      </c>
      <c r="AE141" s="6" t="s">
        <v>302</v>
      </c>
      <c r="AF141" s="6" t="s">
        <v>1395</v>
      </c>
      <c r="AG141" s="6" t="s">
        <v>291</v>
      </c>
      <c r="AH141" s="6" t="s">
        <v>1384</v>
      </c>
      <c r="AI141" s="6" t="s">
        <v>191</v>
      </c>
      <c r="AJ141" s="6" t="s">
        <v>276</v>
      </c>
      <c r="AK141" s="6" t="s">
        <v>2319</v>
      </c>
      <c r="AL141" s="6" t="s">
        <v>2319</v>
      </c>
      <c r="AM141" s="6" t="s">
        <v>2319</v>
      </c>
      <c r="AN141" s="6" t="s">
        <v>2319</v>
      </c>
      <c r="AO141" s="6" t="s">
        <v>2319</v>
      </c>
      <c r="AP141" s="6" t="s">
        <v>2319</v>
      </c>
      <c r="AQ141" s="6" t="s">
        <v>2319</v>
      </c>
      <c r="AR141" s="6" t="s">
        <v>2319</v>
      </c>
      <c r="AS141" s="6" t="s">
        <v>2319</v>
      </c>
      <c r="AT141" s="6" t="s">
        <v>2319</v>
      </c>
    </row>
    <row r="142" spans="1:46" ht="17.25" customHeight="1" x14ac:dyDescent="0.25">
      <c r="A142" t="s">
        <v>1383</v>
      </c>
      <c r="B142" t="s">
        <v>1792</v>
      </c>
      <c r="C142" t="s">
        <v>1381</v>
      </c>
      <c r="D142" s="28" t="str">
        <f t="shared" si="22"/>
        <v>Brooklawn borough, Camden County</v>
      </c>
      <c r="E142" t="s">
        <v>2216</v>
      </c>
      <c r="F142" t="s">
        <v>2201</v>
      </c>
      <c r="G142" s="32">
        <f>COUNTIFS('Raw Data from UFBs'!$A$3:$A$1389,'Summary By Town'!$A142,'Raw Data from UFBs'!$D$3:$D$1389,'Summary By Town'!$G$2)</f>
        <v>0</v>
      </c>
      <c r="H142" s="33">
        <f>SUMIFS('Raw Data from UFBs'!E$3:E$1389,'Raw Data from UFBs'!$A$3:$A$1389,'Summary By Town'!$A142,'Raw Data from UFBs'!$D$3:$D$1389,'Summary By Town'!$G$2)</f>
        <v>0</v>
      </c>
      <c r="I142" s="33">
        <f>SUMIFS('Raw Data from UFBs'!F$3:F$1389,'Raw Data from UFBs'!$A$3:$A$1389,'Summary By Town'!$A142,'Raw Data from UFBs'!$D$3:$D$1389,'Summary By Town'!$G$2)</f>
        <v>0</v>
      </c>
      <c r="J142" s="34">
        <f t="shared" si="23"/>
        <v>0</v>
      </c>
      <c r="K142" s="32">
        <f>COUNTIFS('Raw Data from UFBs'!$A$3:$A$1389,'Summary By Town'!$A142,'Raw Data from UFBs'!$D$3:$D$1389,'Summary By Town'!$K$2)</f>
        <v>0</v>
      </c>
      <c r="L142" s="33">
        <f>SUMIFS('Raw Data from UFBs'!E$3:E$1389,'Raw Data from UFBs'!$A$3:$A$1389,'Summary By Town'!$A142,'Raw Data from UFBs'!$D$3:$D$1389,'Summary By Town'!$K$2)</f>
        <v>0</v>
      </c>
      <c r="M142" s="33">
        <f>SUMIFS('Raw Data from UFBs'!F$3:F$1389,'Raw Data from UFBs'!$A$3:$A$1389,'Summary By Town'!$A142,'Raw Data from UFBs'!$D$3:$D$1389,'Summary By Town'!$K$2)</f>
        <v>0</v>
      </c>
      <c r="N142" s="34">
        <f t="shared" si="24"/>
        <v>0</v>
      </c>
      <c r="O142" s="32">
        <f>COUNTIFS('Raw Data from UFBs'!$A$3:$A$1389,'Summary By Town'!$A142,'Raw Data from UFBs'!$D$3:$D$1389,'Summary By Town'!$O$2)</f>
        <v>0</v>
      </c>
      <c r="P142" s="33">
        <f>SUMIFS('Raw Data from UFBs'!E$3:E$1389,'Raw Data from UFBs'!$A$3:$A$1389,'Summary By Town'!$A142,'Raw Data from UFBs'!$D$3:$D$1389,'Summary By Town'!$O$2)</f>
        <v>0</v>
      </c>
      <c r="Q142" s="33">
        <f>SUMIFS('Raw Data from UFBs'!F$3:F$1389,'Raw Data from UFBs'!$A$3:$A$1389,'Summary By Town'!$A142,'Raw Data from UFBs'!$D$3:$D$1389,'Summary By Town'!$O$2)</f>
        <v>0</v>
      </c>
      <c r="R142" s="34">
        <f t="shared" si="25"/>
        <v>0</v>
      </c>
      <c r="S142" s="32">
        <f t="shared" si="26"/>
        <v>0</v>
      </c>
      <c r="T142" s="33">
        <f t="shared" si="27"/>
        <v>0</v>
      </c>
      <c r="U142" s="33">
        <f t="shared" si="28"/>
        <v>0</v>
      </c>
      <c r="V142" s="34">
        <f t="shared" si="29"/>
        <v>0</v>
      </c>
      <c r="W142" s="73">
        <v>129531300</v>
      </c>
      <c r="X142" s="74">
        <v>4.0217930031348406</v>
      </c>
      <c r="Y142" s="75">
        <v>0.44908849300035986</v>
      </c>
      <c r="Z142" s="5">
        <f t="shared" si="30"/>
        <v>0</v>
      </c>
      <c r="AA142" s="10">
        <f t="shared" si="31"/>
        <v>0</v>
      </c>
      <c r="AB142" s="73">
        <v>3586800</v>
      </c>
      <c r="AC142" s="7">
        <f t="shared" si="32"/>
        <v>0</v>
      </c>
      <c r="AE142" s="6" t="s">
        <v>189</v>
      </c>
      <c r="AF142" s="6" t="s">
        <v>1448</v>
      </c>
      <c r="AG142" s="6" t="s">
        <v>283</v>
      </c>
      <c r="AH142" s="6" t="s">
        <v>263</v>
      </c>
      <c r="AI142" s="6" t="s">
        <v>2319</v>
      </c>
      <c r="AJ142" s="6" t="s">
        <v>2319</v>
      </c>
      <c r="AK142" s="6" t="s">
        <v>2319</v>
      </c>
      <c r="AL142" s="6" t="s">
        <v>2319</v>
      </c>
      <c r="AM142" s="6" t="s">
        <v>2319</v>
      </c>
      <c r="AN142" s="6" t="s">
        <v>2319</v>
      </c>
      <c r="AO142" s="6" t="s">
        <v>2319</v>
      </c>
      <c r="AP142" s="6" t="s">
        <v>2319</v>
      </c>
      <c r="AQ142" s="6" t="s">
        <v>2319</v>
      </c>
      <c r="AR142" s="6" t="s">
        <v>2319</v>
      </c>
      <c r="AS142" s="6" t="s">
        <v>2319</v>
      </c>
      <c r="AT142" s="6" t="s">
        <v>2319</v>
      </c>
    </row>
    <row r="143" spans="1:46" ht="17.25" customHeight="1" x14ac:dyDescent="0.25">
      <c r="A143" t="s">
        <v>193</v>
      </c>
      <c r="B143" t="s">
        <v>1793</v>
      </c>
      <c r="C143" t="s">
        <v>1381</v>
      </c>
      <c r="D143" s="28" t="str">
        <f t="shared" si="22"/>
        <v>Camden city, Camden County</v>
      </c>
      <c r="E143" t="s">
        <v>2216</v>
      </c>
      <c r="F143" t="s">
        <v>2202</v>
      </c>
      <c r="G143" s="32">
        <f>COUNTIFS('Raw Data from UFBs'!$A$3:$A$1389,'Summary By Town'!$A143,'Raw Data from UFBs'!$D$3:$D$1389,'Summary By Town'!$G$2)</f>
        <v>8</v>
      </c>
      <c r="H143" s="33">
        <f>SUMIFS('Raw Data from UFBs'!E$3:E$1389,'Raw Data from UFBs'!$A$3:$A$1389,'Summary By Town'!$A143,'Raw Data from UFBs'!$D$3:$D$1389,'Summary By Town'!$G$2)</f>
        <v>315160.99</v>
      </c>
      <c r="I143" s="33">
        <f>SUMIFS('Raw Data from UFBs'!F$3:F$1389,'Raw Data from UFBs'!$A$3:$A$1389,'Summary By Town'!$A143,'Raw Data from UFBs'!$D$3:$D$1389,'Summary By Town'!$G$2)</f>
        <v>9691100</v>
      </c>
      <c r="J143" s="34">
        <f t="shared" si="23"/>
        <v>295058.23766527075</v>
      </c>
      <c r="K143" s="32">
        <f>COUNTIFS('Raw Data from UFBs'!$A$3:$A$1389,'Summary By Town'!$A143,'Raw Data from UFBs'!$D$3:$D$1389,'Summary By Town'!$K$2)</f>
        <v>0</v>
      </c>
      <c r="L143" s="33">
        <f>SUMIFS('Raw Data from UFBs'!E$3:E$1389,'Raw Data from UFBs'!$A$3:$A$1389,'Summary By Town'!$A143,'Raw Data from UFBs'!$D$3:$D$1389,'Summary By Town'!$K$2)</f>
        <v>0</v>
      </c>
      <c r="M143" s="33">
        <f>SUMIFS('Raw Data from UFBs'!F$3:F$1389,'Raw Data from UFBs'!$A$3:$A$1389,'Summary By Town'!$A143,'Raw Data from UFBs'!$D$3:$D$1389,'Summary By Town'!$K$2)</f>
        <v>0</v>
      </c>
      <c r="N143" s="34">
        <f t="shared" si="24"/>
        <v>0</v>
      </c>
      <c r="O143" s="32">
        <f>COUNTIFS('Raw Data from UFBs'!$A$3:$A$1389,'Summary By Town'!$A143,'Raw Data from UFBs'!$D$3:$D$1389,'Summary By Town'!$O$2)</f>
        <v>44</v>
      </c>
      <c r="P143" s="33">
        <f>SUMIFS('Raw Data from UFBs'!E$3:E$1389,'Raw Data from UFBs'!$A$3:$A$1389,'Summary By Town'!$A143,'Raw Data from UFBs'!$D$3:$D$1389,'Summary By Town'!$O$2)</f>
        <v>4240646.5200000005</v>
      </c>
      <c r="Q143" s="33">
        <f>SUMIFS('Raw Data from UFBs'!F$3:F$1389,'Raw Data from UFBs'!$A$3:$A$1389,'Summary By Town'!$A143,'Raw Data from UFBs'!$D$3:$D$1389,'Summary By Town'!$O$2)</f>
        <v>473546800</v>
      </c>
      <c r="R143" s="34">
        <f t="shared" si="25"/>
        <v>14417752.810313426</v>
      </c>
      <c r="S143" s="32">
        <f t="shared" si="26"/>
        <v>52</v>
      </c>
      <c r="T143" s="33">
        <f t="shared" si="27"/>
        <v>4555807.5100000007</v>
      </c>
      <c r="U143" s="33">
        <f t="shared" si="28"/>
        <v>483237900</v>
      </c>
      <c r="V143" s="34">
        <f t="shared" si="29"/>
        <v>14712811.047978697</v>
      </c>
      <c r="W143" s="73">
        <v>4205567810</v>
      </c>
      <c r="X143" s="74">
        <v>3.0446310291429328</v>
      </c>
      <c r="Y143" s="75">
        <v>0.54889846093128036</v>
      </c>
      <c r="Z143" s="5">
        <f t="shared" si="30"/>
        <v>5575163.6096700765</v>
      </c>
      <c r="AA143" s="10">
        <f t="shared" si="31"/>
        <v>0.1149043177596511</v>
      </c>
      <c r="AB143" s="73">
        <v>208826361.09</v>
      </c>
      <c r="AC143" s="7">
        <f t="shared" si="32"/>
        <v>2.669760455801503E-2</v>
      </c>
      <c r="AE143" s="6" t="s">
        <v>263</v>
      </c>
      <c r="AF143" s="6" t="s">
        <v>1391</v>
      </c>
      <c r="AG143" s="6" t="s">
        <v>1396</v>
      </c>
      <c r="AH143" s="6" t="s">
        <v>256</v>
      </c>
      <c r="AI143" s="6" t="s">
        <v>1386</v>
      </c>
      <c r="AJ143" s="6" t="s">
        <v>284</v>
      </c>
      <c r="AK143" s="6" t="s">
        <v>2319</v>
      </c>
      <c r="AL143" s="6" t="s">
        <v>2319</v>
      </c>
      <c r="AM143" s="6" t="s">
        <v>2319</v>
      </c>
      <c r="AN143" s="6" t="s">
        <v>2319</v>
      </c>
      <c r="AO143" s="6" t="s">
        <v>2319</v>
      </c>
      <c r="AP143" s="6" t="s">
        <v>2319</v>
      </c>
      <c r="AQ143" s="6" t="s">
        <v>2319</v>
      </c>
      <c r="AR143" s="6" t="s">
        <v>2319</v>
      </c>
      <c r="AS143" s="6" t="s">
        <v>2319</v>
      </c>
      <c r="AT143" s="6" t="s">
        <v>2319</v>
      </c>
    </row>
    <row r="144" spans="1:46" ht="17.25" customHeight="1" x14ac:dyDescent="0.25">
      <c r="A144" t="s">
        <v>253</v>
      </c>
      <c r="B144" t="s">
        <v>1794</v>
      </c>
      <c r="C144" t="s">
        <v>1381</v>
      </c>
      <c r="D144" s="28" t="str">
        <f t="shared" si="22"/>
        <v>Chesilhurst borough, Camden County</v>
      </c>
      <c r="E144" t="s">
        <v>2216</v>
      </c>
      <c r="F144" t="s">
        <v>2206</v>
      </c>
      <c r="G144" s="32">
        <f>COUNTIFS('Raw Data from UFBs'!$A$3:$A$1389,'Summary By Town'!$A144,'Raw Data from UFBs'!$D$3:$D$1389,'Summary By Town'!$G$2)</f>
        <v>0</v>
      </c>
      <c r="H144" s="33">
        <f>SUMIFS('Raw Data from UFBs'!E$3:E$1389,'Raw Data from UFBs'!$A$3:$A$1389,'Summary By Town'!$A144,'Raw Data from UFBs'!$D$3:$D$1389,'Summary By Town'!$G$2)</f>
        <v>0</v>
      </c>
      <c r="I144" s="33">
        <f>SUMIFS('Raw Data from UFBs'!F$3:F$1389,'Raw Data from UFBs'!$A$3:$A$1389,'Summary By Town'!$A144,'Raw Data from UFBs'!$D$3:$D$1389,'Summary By Town'!$G$2)</f>
        <v>0</v>
      </c>
      <c r="J144" s="34">
        <f t="shared" si="23"/>
        <v>0</v>
      </c>
      <c r="K144" s="32">
        <f>COUNTIFS('Raw Data from UFBs'!$A$3:$A$1389,'Summary By Town'!$A144,'Raw Data from UFBs'!$D$3:$D$1389,'Summary By Town'!$K$2)</f>
        <v>0</v>
      </c>
      <c r="L144" s="33">
        <f>SUMIFS('Raw Data from UFBs'!E$3:E$1389,'Raw Data from UFBs'!$A$3:$A$1389,'Summary By Town'!$A144,'Raw Data from UFBs'!$D$3:$D$1389,'Summary By Town'!$K$2)</f>
        <v>0</v>
      </c>
      <c r="M144" s="33">
        <f>SUMIFS('Raw Data from UFBs'!F$3:F$1389,'Raw Data from UFBs'!$A$3:$A$1389,'Summary By Town'!$A144,'Raw Data from UFBs'!$D$3:$D$1389,'Summary By Town'!$K$2)</f>
        <v>0</v>
      </c>
      <c r="N144" s="34">
        <f t="shared" si="24"/>
        <v>0</v>
      </c>
      <c r="O144" s="32">
        <f>COUNTIFS('Raw Data from UFBs'!$A$3:$A$1389,'Summary By Town'!$A144,'Raw Data from UFBs'!$D$3:$D$1389,'Summary By Town'!$O$2)</f>
        <v>1</v>
      </c>
      <c r="P144" s="33">
        <f>SUMIFS('Raw Data from UFBs'!E$3:E$1389,'Raw Data from UFBs'!$A$3:$A$1389,'Summary By Town'!$A144,'Raw Data from UFBs'!$D$3:$D$1389,'Summary By Town'!$O$2)</f>
        <v>21385.8</v>
      </c>
      <c r="Q144" s="33">
        <f>SUMIFS('Raw Data from UFBs'!F$3:F$1389,'Raw Data from UFBs'!$A$3:$A$1389,'Summary By Town'!$A144,'Raw Data from UFBs'!$D$3:$D$1389,'Summary By Town'!$O$2)</f>
        <v>3074500</v>
      </c>
      <c r="R144" s="34">
        <f t="shared" si="25"/>
        <v>104926.69737871586</v>
      </c>
      <c r="S144" s="32">
        <f t="shared" si="26"/>
        <v>1</v>
      </c>
      <c r="T144" s="33">
        <f t="shared" si="27"/>
        <v>21385.8</v>
      </c>
      <c r="U144" s="33">
        <f t="shared" si="28"/>
        <v>3074500</v>
      </c>
      <c r="V144" s="34">
        <f t="shared" si="29"/>
        <v>104926.69737871586</v>
      </c>
      <c r="W144" s="73">
        <v>107819434</v>
      </c>
      <c r="X144" s="74">
        <v>3.4128052489418073</v>
      </c>
      <c r="Y144" s="75">
        <v>0.50059648446623206</v>
      </c>
      <c r="Z144" s="5">
        <f t="shared" si="30"/>
        <v>41820.279536939423</v>
      </c>
      <c r="AA144" s="10">
        <f t="shared" si="31"/>
        <v>2.8515267479515799E-2</v>
      </c>
      <c r="AB144" s="73">
        <v>3410137</v>
      </c>
      <c r="AC144" s="7">
        <f t="shared" si="32"/>
        <v>1.2263518895850643E-2</v>
      </c>
      <c r="AE144" s="6" t="s">
        <v>302</v>
      </c>
      <c r="AF144" s="6" t="s">
        <v>1395</v>
      </c>
      <c r="AG144" s="6" t="s">
        <v>2319</v>
      </c>
      <c r="AH144" s="6" t="s">
        <v>2319</v>
      </c>
      <c r="AI144" s="6" t="s">
        <v>2319</v>
      </c>
      <c r="AJ144" s="6" t="s">
        <v>2319</v>
      </c>
      <c r="AK144" s="6" t="s">
        <v>2319</v>
      </c>
      <c r="AL144" s="6" t="s">
        <v>2319</v>
      </c>
      <c r="AM144" s="6" t="s">
        <v>2319</v>
      </c>
      <c r="AN144" s="6" t="s">
        <v>2319</v>
      </c>
      <c r="AO144" s="6" t="s">
        <v>2319</v>
      </c>
      <c r="AP144" s="6" t="s">
        <v>2319</v>
      </c>
      <c r="AQ144" s="6" t="s">
        <v>2319</v>
      </c>
      <c r="AR144" s="6" t="s">
        <v>2319</v>
      </c>
      <c r="AS144" s="6" t="s">
        <v>2319</v>
      </c>
      <c r="AT144" s="6" t="s">
        <v>2319</v>
      </c>
    </row>
    <row r="145" spans="1:46" ht="17.25" customHeight="1" x14ac:dyDescent="0.25">
      <c r="A145" t="s">
        <v>1384</v>
      </c>
      <c r="B145" t="s">
        <v>1795</v>
      </c>
      <c r="C145" t="s">
        <v>1381</v>
      </c>
      <c r="D145" s="28" t="str">
        <f t="shared" si="22"/>
        <v>Clementon borough, Camden County</v>
      </c>
      <c r="E145" t="s">
        <v>2216</v>
      </c>
      <c r="F145" t="s">
        <v>2201</v>
      </c>
      <c r="G145" s="32">
        <f>COUNTIFS('Raw Data from UFBs'!$A$3:$A$1389,'Summary By Town'!$A145,'Raw Data from UFBs'!$D$3:$D$1389,'Summary By Town'!$G$2)</f>
        <v>0</v>
      </c>
      <c r="H145" s="33">
        <f>SUMIFS('Raw Data from UFBs'!E$3:E$1389,'Raw Data from UFBs'!$A$3:$A$1389,'Summary By Town'!$A145,'Raw Data from UFBs'!$D$3:$D$1389,'Summary By Town'!$G$2)</f>
        <v>0</v>
      </c>
      <c r="I145" s="33">
        <f>SUMIFS('Raw Data from UFBs'!F$3:F$1389,'Raw Data from UFBs'!$A$3:$A$1389,'Summary By Town'!$A145,'Raw Data from UFBs'!$D$3:$D$1389,'Summary By Town'!$G$2)</f>
        <v>0</v>
      </c>
      <c r="J145" s="34">
        <f t="shared" si="23"/>
        <v>0</v>
      </c>
      <c r="K145" s="32">
        <f>COUNTIFS('Raw Data from UFBs'!$A$3:$A$1389,'Summary By Town'!$A145,'Raw Data from UFBs'!$D$3:$D$1389,'Summary By Town'!$K$2)</f>
        <v>0</v>
      </c>
      <c r="L145" s="33">
        <f>SUMIFS('Raw Data from UFBs'!E$3:E$1389,'Raw Data from UFBs'!$A$3:$A$1389,'Summary By Town'!$A145,'Raw Data from UFBs'!$D$3:$D$1389,'Summary By Town'!$K$2)</f>
        <v>0</v>
      </c>
      <c r="M145" s="33">
        <f>SUMIFS('Raw Data from UFBs'!F$3:F$1389,'Raw Data from UFBs'!$A$3:$A$1389,'Summary By Town'!$A145,'Raw Data from UFBs'!$D$3:$D$1389,'Summary By Town'!$K$2)</f>
        <v>0</v>
      </c>
      <c r="N145" s="34">
        <f t="shared" si="24"/>
        <v>0</v>
      </c>
      <c r="O145" s="32">
        <f>COUNTIFS('Raw Data from UFBs'!$A$3:$A$1389,'Summary By Town'!$A145,'Raw Data from UFBs'!$D$3:$D$1389,'Summary By Town'!$O$2)</f>
        <v>0</v>
      </c>
      <c r="P145" s="33">
        <f>SUMIFS('Raw Data from UFBs'!E$3:E$1389,'Raw Data from UFBs'!$A$3:$A$1389,'Summary By Town'!$A145,'Raw Data from UFBs'!$D$3:$D$1389,'Summary By Town'!$O$2)</f>
        <v>0</v>
      </c>
      <c r="Q145" s="33">
        <f>SUMIFS('Raw Data from UFBs'!F$3:F$1389,'Raw Data from UFBs'!$A$3:$A$1389,'Summary By Town'!$A145,'Raw Data from UFBs'!$D$3:$D$1389,'Summary By Town'!$O$2)</f>
        <v>0</v>
      </c>
      <c r="R145" s="34">
        <f t="shared" si="25"/>
        <v>0</v>
      </c>
      <c r="S145" s="32">
        <f t="shared" si="26"/>
        <v>0</v>
      </c>
      <c r="T145" s="33">
        <f t="shared" si="27"/>
        <v>0</v>
      </c>
      <c r="U145" s="33">
        <f t="shared" si="28"/>
        <v>0</v>
      </c>
      <c r="V145" s="34">
        <f t="shared" si="29"/>
        <v>0</v>
      </c>
      <c r="W145" s="73">
        <v>280267260</v>
      </c>
      <c r="X145" s="74">
        <v>4.242154212951081</v>
      </c>
      <c r="Y145" s="75">
        <v>0.38300693776879385</v>
      </c>
      <c r="Z145" s="5">
        <f t="shared" si="30"/>
        <v>0</v>
      </c>
      <c r="AA145" s="10">
        <f t="shared" si="31"/>
        <v>0</v>
      </c>
      <c r="AB145" s="73">
        <v>5834522</v>
      </c>
      <c r="AC145" s="7">
        <f t="shared" si="32"/>
        <v>0</v>
      </c>
      <c r="AE145" s="6" t="s">
        <v>1392</v>
      </c>
      <c r="AF145" s="6" t="s">
        <v>291</v>
      </c>
      <c r="AG145" s="6" t="s">
        <v>190</v>
      </c>
      <c r="AH145" s="6" t="s">
        <v>276</v>
      </c>
      <c r="AI145" s="6" t="s">
        <v>2319</v>
      </c>
      <c r="AJ145" s="6" t="s">
        <v>2319</v>
      </c>
      <c r="AK145" s="6" t="s">
        <v>2319</v>
      </c>
      <c r="AL145" s="6" t="s">
        <v>2319</v>
      </c>
      <c r="AM145" s="6" t="s">
        <v>2319</v>
      </c>
      <c r="AN145" s="6" t="s">
        <v>2319</v>
      </c>
      <c r="AO145" s="6" t="s">
        <v>2319</v>
      </c>
      <c r="AP145" s="6" t="s">
        <v>2319</v>
      </c>
      <c r="AQ145" s="6" t="s">
        <v>2319</v>
      </c>
      <c r="AR145" s="6" t="s">
        <v>2319</v>
      </c>
      <c r="AS145" s="6" t="s">
        <v>2319</v>
      </c>
      <c r="AT145" s="6" t="s">
        <v>2319</v>
      </c>
    </row>
    <row r="146" spans="1:46" ht="17.25" customHeight="1" x14ac:dyDescent="0.25">
      <c r="A146" t="s">
        <v>256</v>
      </c>
      <c r="B146" t="s">
        <v>1796</v>
      </c>
      <c r="C146" t="s">
        <v>1381</v>
      </c>
      <c r="D146" s="28" t="str">
        <f t="shared" si="22"/>
        <v>Collingswood borough, Camden County</v>
      </c>
      <c r="E146" t="s">
        <v>2216</v>
      </c>
      <c r="F146" t="s">
        <v>2205</v>
      </c>
      <c r="G146" s="32">
        <f>COUNTIFS('Raw Data from UFBs'!$A$3:$A$1389,'Summary By Town'!$A146,'Raw Data from UFBs'!$D$3:$D$1389,'Summary By Town'!$G$2)</f>
        <v>0</v>
      </c>
      <c r="H146" s="33">
        <f>SUMIFS('Raw Data from UFBs'!E$3:E$1389,'Raw Data from UFBs'!$A$3:$A$1389,'Summary By Town'!$A146,'Raw Data from UFBs'!$D$3:$D$1389,'Summary By Town'!$G$2)</f>
        <v>0</v>
      </c>
      <c r="I146" s="33">
        <f>SUMIFS('Raw Data from UFBs'!F$3:F$1389,'Raw Data from UFBs'!$A$3:$A$1389,'Summary By Town'!$A146,'Raw Data from UFBs'!$D$3:$D$1389,'Summary By Town'!$G$2)</f>
        <v>0</v>
      </c>
      <c r="J146" s="34">
        <f t="shared" si="23"/>
        <v>0</v>
      </c>
      <c r="K146" s="32">
        <f>COUNTIFS('Raw Data from UFBs'!$A$3:$A$1389,'Summary By Town'!$A146,'Raw Data from UFBs'!$D$3:$D$1389,'Summary By Town'!$K$2)</f>
        <v>2</v>
      </c>
      <c r="L146" s="33">
        <f>SUMIFS('Raw Data from UFBs'!E$3:E$1389,'Raw Data from UFBs'!$A$3:$A$1389,'Summary By Town'!$A146,'Raw Data from UFBs'!$D$3:$D$1389,'Summary By Town'!$K$2)</f>
        <v>11847.04</v>
      </c>
      <c r="M146" s="33">
        <f>SUMIFS('Raw Data from UFBs'!F$3:F$1389,'Raw Data from UFBs'!$A$3:$A$1389,'Summary By Town'!$A146,'Raw Data from UFBs'!$D$3:$D$1389,'Summary By Town'!$K$2)</f>
        <v>2476700</v>
      </c>
      <c r="N146" s="34">
        <f t="shared" si="24"/>
        <v>86879.85743402761</v>
      </c>
      <c r="O146" s="32">
        <f>COUNTIFS('Raw Data from UFBs'!$A$3:$A$1389,'Summary By Town'!$A146,'Raw Data from UFBs'!$D$3:$D$1389,'Summary By Town'!$O$2)</f>
        <v>6</v>
      </c>
      <c r="P146" s="33">
        <f>SUMIFS('Raw Data from UFBs'!E$3:E$1389,'Raw Data from UFBs'!$A$3:$A$1389,'Summary By Town'!$A146,'Raw Data from UFBs'!$D$3:$D$1389,'Summary By Town'!$O$2)</f>
        <v>1793365.6600000001</v>
      </c>
      <c r="Q146" s="33">
        <f>SUMIFS('Raw Data from UFBs'!F$3:F$1389,'Raw Data from UFBs'!$A$3:$A$1389,'Summary By Town'!$A146,'Raw Data from UFBs'!$D$3:$D$1389,'Summary By Town'!$O$2)</f>
        <v>110677900</v>
      </c>
      <c r="R146" s="34">
        <f t="shared" si="25"/>
        <v>3882456.5644194144</v>
      </c>
      <c r="S146" s="32">
        <f t="shared" si="26"/>
        <v>8</v>
      </c>
      <c r="T146" s="33">
        <f t="shared" si="27"/>
        <v>1805212.7000000002</v>
      </c>
      <c r="U146" s="33">
        <f t="shared" si="28"/>
        <v>113154600</v>
      </c>
      <c r="V146" s="34">
        <f t="shared" si="29"/>
        <v>3969336.4218534422</v>
      </c>
      <c r="W146" s="73">
        <v>1359298000</v>
      </c>
      <c r="X146" s="74">
        <v>3.5078878117667704</v>
      </c>
      <c r="Y146" s="75">
        <v>0.30159723192558829</v>
      </c>
      <c r="Z146" s="5">
        <f t="shared" si="30"/>
        <v>652693.72405549989</v>
      </c>
      <c r="AA146" s="10">
        <f t="shared" si="31"/>
        <v>8.3244880813478722E-2</v>
      </c>
      <c r="AB146" s="73">
        <v>17517107.25</v>
      </c>
      <c r="AC146" s="7">
        <f t="shared" si="32"/>
        <v>3.7260360100581098E-2</v>
      </c>
      <c r="AE146" s="6" t="s">
        <v>1391</v>
      </c>
      <c r="AF146" s="6" t="s">
        <v>1396</v>
      </c>
      <c r="AG146" s="6" t="s">
        <v>1386</v>
      </c>
      <c r="AH146" s="6" t="s">
        <v>193</v>
      </c>
      <c r="AI146" s="6" t="s">
        <v>284</v>
      </c>
      <c r="AJ146" s="6" t="s">
        <v>2319</v>
      </c>
      <c r="AK146" s="6" t="s">
        <v>2319</v>
      </c>
      <c r="AL146" s="6" t="s">
        <v>2319</v>
      </c>
      <c r="AM146" s="6" t="s">
        <v>2319</v>
      </c>
      <c r="AN146" s="6" t="s">
        <v>2319</v>
      </c>
      <c r="AO146" s="6" t="s">
        <v>2319</v>
      </c>
      <c r="AP146" s="6" t="s">
        <v>2319</v>
      </c>
      <c r="AQ146" s="6" t="s">
        <v>2319</v>
      </c>
      <c r="AR146" s="6" t="s">
        <v>2319</v>
      </c>
      <c r="AS146" s="6" t="s">
        <v>2319</v>
      </c>
      <c r="AT146" s="6" t="s">
        <v>2319</v>
      </c>
    </row>
    <row r="147" spans="1:46" ht="17.25" customHeight="1" x14ac:dyDescent="0.25">
      <c r="A147" t="s">
        <v>1385</v>
      </c>
      <c r="B147" t="s">
        <v>1797</v>
      </c>
      <c r="C147" t="s">
        <v>1381</v>
      </c>
      <c r="D147" s="28" t="str">
        <f t="shared" si="22"/>
        <v>Gibbsboro borough, Camden County</v>
      </c>
      <c r="E147" t="s">
        <v>2216</v>
      </c>
      <c r="F147" t="s">
        <v>2201</v>
      </c>
      <c r="G147" s="32">
        <f>COUNTIFS('Raw Data from UFBs'!$A$3:$A$1389,'Summary By Town'!$A147,'Raw Data from UFBs'!$D$3:$D$1389,'Summary By Town'!$G$2)</f>
        <v>0</v>
      </c>
      <c r="H147" s="33">
        <f>SUMIFS('Raw Data from UFBs'!E$3:E$1389,'Raw Data from UFBs'!$A$3:$A$1389,'Summary By Town'!$A147,'Raw Data from UFBs'!$D$3:$D$1389,'Summary By Town'!$G$2)</f>
        <v>0</v>
      </c>
      <c r="I147" s="33">
        <f>SUMIFS('Raw Data from UFBs'!F$3:F$1389,'Raw Data from UFBs'!$A$3:$A$1389,'Summary By Town'!$A147,'Raw Data from UFBs'!$D$3:$D$1389,'Summary By Town'!$G$2)</f>
        <v>0</v>
      </c>
      <c r="J147" s="34">
        <f t="shared" si="23"/>
        <v>0</v>
      </c>
      <c r="K147" s="32">
        <f>COUNTIFS('Raw Data from UFBs'!$A$3:$A$1389,'Summary By Town'!$A147,'Raw Data from UFBs'!$D$3:$D$1389,'Summary By Town'!$K$2)</f>
        <v>0</v>
      </c>
      <c r="L147" s="33">
        <f>SUMIFS('Raw Data from UFBs'!E$3:E$1389,'Raw Data from UFBs'!$A$3:$A$1389,'Summary By Town'!$A147,'Raw Data from UFBs'!$D$3:$D$1389,'Summary By Town'!$K$2)</f>
        <v>0</v>
      </c>
      <c r="M147" s="33">
        <f>SUMIFS('Raw Data from UFBs'!F$3:F$1389,'Raw Data from UFBs'!$A$3:$A$1389,'Summary By Town'!$A147,'Raw Data from UFBs'!$D$3:$D$1389,'Summary By Town'!$K$2)</f>
        <v>0</v>
      </c>
      <c r="N147" s="34">
        <f t="shared" si="24"/>
        <v>0</v>
      </c>
      <c r="O147" s="32">
        <f>COUNTIFS('Raw Data from UFBs'!$A$3:$A$1389,'Summary By Town'!$A147,'Raw Data from UFBs'!$D$3:$D$1389,'Summary By Town'!$O$2)</f>
        <v>0</v>
      </c>
      <c r="P147" s="33">
        <f>SUMIFS('Raw Data from UFBs'!E$3:E$1389,'Raw Data from UFBs'!$A$3:$A$1389,'Summary By Town'!$A147,'Raw Data from UFBs'!$D$3:$D$1389,'Summary By Town'!$O$2)</f>
        <v>0</v>
      </c>
      <c r="Q147" s="33">
        <f>SUMIFS('Raw Data from UFBs'!F$3:F$1389,'Raw Data from UFBs'!$A$3:$A$1389,'Summary By Town'!$A147,'Raw Data from UFBs'!$D$3:$D$1389,'Summary By Town'!$O$2)</f>
        <v>0</v>
      </c>
      <c r="R147" s="34">
        <f t="shared" si="25"/>
        <v>0</v>
      </c>
      <c r="S147" s="32">
        <f t="shared" si="26"/>
        <v>0</v>
      </c>
      <c r="T147" s="33">
        <f t="shared" si="27"/>
        <v>0</v>
      </c>
      <c r="U147" s="33">
        <f t="shared" si="28"/>
        <v>0</v>
      </c>
      <c r="V147" s="34">
        <f t="shared" si="29"/>
        <v>0</v>
      </c>
      <c r="W147" s="73">
        <v>270908400</v>
      </c>
      <c r="X147" s="74">
        <v>3.5988567475318742</v>
      </c>
      <c r="Y147" s="75">
        <v>0.26027192486413081</v>
      </c>
      <c r="Z147" s="5">
        <f t="shared" si="30"/>
        <v>0</v>
      </c>
      <c r="AA147" s="10">
        <f t="shared" si="31"/>
        <v>0</v>
      </c>
      <c r="AB147" s="73">
        <v>3477893.0300000003</v>
      </c>
      <c r="AC147" s="7">
        <f t="shared" si="32"/>
        <v>0</v>
      </c>
      <c r="AE147" s="6" t="s">
        <v>276</v>
      </c>
      <c r="AF147" s="6" t="s">
        <v>297</v>
      </c>
      <c r="AG147" s="6" t="s">
        <v>2319</v>
      </c>
      <c r="AH147" s="6" t="s">
        <v>2319</v>
      </c>
      <c r="AI147" s="6" t="s">
        <v>2319</v>
      </c>
      <c r="AJ147" s="6" t="s">
        <v>2319</v>
      </c>
      <c r="AK147" s="6" t="s">
        <v>2319</v>
      </c>
      <c r="AL147" s="6" t="s">
        <v>2319</v>
      </c>
      <c r="AM147" s="6" t="s">
        <v>2319</v>
      </c>
      <c r="AN147" s="6" t="s">
        <v>2319</v>
      </c>
      <c r="AO147" s="6" t="s">
        <v>2319</v>
      </c>
      <c r="AP147" s="6" t="s">
        <v>2319</v>
      </c>
      <c r="AQ147" s="6" t="s">
        <v>2319</v>
      </c>
      <c r="AR147" s="6" t="s">
        <v>2319</v>
      </c>
      <c r="AS147" s="6" t="s">
        <v>2319</v>
      </c>
      <c r="AT147" s="6" t="s">
        <v>2319</v>
      </c>
    </row>
    <row r="148" spans="1:46" ht="17.25" customHeight="1" x14ac:dyDescent="0.25">
      <c r="A148" t="s">
        <v>263</v>
      </c>
      <c r="B148" t="s">
        <v>1798</v>
      </c>
      <c r="C148" t="s">
        <v>1381</v>
      </c>
      <c r="D148" s="28" t="str">
        <f t="shared" si="22"/>
        <v>Gloucester City city, Camden County</v>
      </c>
      <c r="E148" t="s">
        <v>2216</v>
      </c>
      <c r="F148" t="s">
        <v>2205</v>
      </c>
      <c r="G148" s="32">
        <f>COUNTIFS('Raw Data from UFBs'!$A$3:$A$1389,'Summary By Town'!$A148,'Raw Data from UFBs'!$D$3:$D$1389,'Summary By Town'!$G$2)</f>
        <v>2</v>
      </c>
      <c r="H148" s="33">
        <f>SUMIFS('Raw Data from UFBs'!E$3:E$1389,'Raw Data from UFBs'!$A$3:$A$1389,'Summary By Town'!$A148,'Raw Data from UFBs'!$D$3:$D$1389,'Summary By Town'!$G$2)</f>
        <v>66850.899999999994</v>
      </c>
      <c r="I148" s="33">
        <f>SUMIFS('Raw Data from UFBs'!F$3:F$1389,'Raw Data from UFBs'!$A$3:$A$1389,'Summary By Town'!$A148,'Raw Data from UFBs'!$D$3:$D$1389,'Summary By Town'!$G$2)</f>
        <v>21862000</v>
      </c>
      <c r="J148" s="34">
        <f t="shared" si="23"/>
        <v>963151.23189441627</v>
      </c>
      <c r="K148" s="32">
        <f>COUNTIFS('Raw Data from UFBs'!$A$3:$A$1389,'Summary By Town'!$A148,'Raw Data from UFBs'!$D$3:$D$1389,'Summary By Town'!$K$2)</f>
        <v>2</v>
      </c>
      <c r="L148" s="33">
        <f>SUMIFS('Raw Data from UFBs'!E$3:E$1389,'Raw Data from UFBs'!$A$3:$A$1389,'Summary By Town'!$A148,'Raw Data from UFBs'!$D$3:$D$1389,'Summary By Town'!$K$2)</f>
        <v>858136.59</v>
      </c>
      <c r="M148" s="33">
        <f>SUMIFS('Raw Data from UFBs'!F$3:F$1389,'Raw Data from UFBs'!$A$3:$A$1389,'Summary By Town'!$A148,'Raw Data from UFBs'!$D$3:$D$1389,'Summary By Town'!$K$2)</f>
        <v>24723300</v>
      </c>
      <c r="N148" s="34">
        <f t="shared" si="24"/>
        <v>1089208.528565329</v>
      </c>
      <c r="O148" s="32">
        <f>COUNTIFS('Raw Data from UFBs'!$A$3:$A$1389,'Summary By Town'!$A148,'Raw Data from UFBs'!$D$3:$D$1389,'Summary By Town'!$O$2)</f>
        <v>3</v>
      </c>
      <c r="P148" s="33">
        <f>SUMIFS('Raw Data from UFBs'!E$3:E$1389,'Raw Data from UFBs'!$A$3:$A$1389,'Summary By Town'!$A148,'Raw Data from UFBs'!$D$3:$D$1389,'Summary By Town'!$O$2)</f>
        <v>0</v>
      </c>
      <c r="Q148" s="33">
        <f>SUMIFS('Raw Data from UFBs'!F$3:F$1389,'Raw Data from UFBs'!$A$3:$A$1389,'Summary By Town'!$A148,'Raw Data from UFBs'!$D$3:$D$1389,'Summary By Town'!$O$2)</f>
        <v>0</v>
      </c>
      <c r="R148" s="34">
        <f t="shared" si="25"/>
        <v>0</v>
      </c>
      <c r="S148" s="32">
        <f t="shared" si="26"/>
        <v>7</v>
      </c>
      <c r="T148" s="33">
        <f t="shared" si="27"/>
        <v>924987.49</v>
      </c>
      <c r="U148" s="33">
        <f t="shared" si="28"/>
        <v>46585300</v>
      </c>
      <c r="V148" s="34">
        <f t="shared" si="29"/>
        <v>2052359.7604597453</v>
      </c>
      <c r="W148" s="73">
        <v>671505600</v>
      </c>
      <c r="X148" s="74">
        <v>4.4055952424042459</v>
      </c>
      <c r="Y148" s="75">
        <v>0.5273828049308853</v>
      </c>
      <c r="Z148" s="5">
        <f t="shared" si="30"/>
        <v>594556.7501963611</v>
      </c>
      <c r="AA148" s="10">
        <f t="shared" si="31"/>
        <v>6.9374402834466303E-2</v>
      </c>
      <c r="AB148" s="73">
        <v>21157772.590000004</v>
      </c>
      <c r="AC148" s="7">
        <f t="shared" si="32"/>
        <v>2.8101103160423042E-2</v>
      </c>
      <c r="AE148" s="6" t="s">
        <v>189</v>
      </c>
      <c r="AF148" s="6" t="s">
        <v>1383</v>
      </c>
      <c r="AG148" s="6" t="s">
        <v>1448</v>
      </c>
      <c r="AH148" s="6" t="s">
        <v>283</v>
      </c>
      <c r="AI148" s="6" t="s">
        <v>1386</v>
      </c>
      <c r="AJ148" s="6" t="s">
        <v>193</v>
      </c>
      <c r="AK148" s="6" t="s">
        <v>2319</v>
      </c>
      <c r="AL148" s="6" t="s">
        <v>2319</v>
      </c>
      <c r="AM148" s="6" t="s">
        <v>2319</v>
      </c>
      <c r="AN148" s="6" t="s">
        <v>2319</v>
      </c>
      <c r="AO148" s="6" t="s">
        <v>2319</v>
      </c>
      <c r="AP148" s="6" t="s">
        <v>2319</v>
      </c>
      <c r="AQ148" s="6" t="s">
        <v>2319</v>
      </c>
      <c r="AR148" s="6" t="s">
        <v>2319</v>
      </c>
      <c r="AS148" s="6" t="s">
        <v>2319</v>
      </c>
      <c r="AT148" s="6" t="s">
        <v>2319</v>
      </c>
    </row>
    <row r="149" spans="1:46" ht="17.25" customHeight="1" x14ac:dyDescent="0.25">
      <c r="A149" t="s">
        <v>1387</v>
      </c>
      <c r="B149" t="s">
        <v>1799</v>
      </c>
      <c r="C149" t="s">
        <v>1381</v>
      </c>
      <c r="D149" s="28" t="str">
        <f t="shared" si="22"/>
        <v>Haddonfield borough, Camden County</v>
      </c>
      <c r="E149" t="s">
        <v>2216</v>
      </c>
      <c r="F149" t="s">
        <v>2201</v>
      </c>
      <c r="G149" s="32">
        <f>COUNTIFS('Raw Data from UFBs'!$A$3:$A$1389,'Summary By Town'!$A149,'Raw Data from UFBs'!$D$3:$D$1389,'Summary By Town'!$G$2)</f>
        <v>0</v>
      </c>
      <c r="H149" s="33">
        <f>SUMIFS('Raw Data from UFBs'!E$3:E$1389,'Raw Data from UFBs'!$A$3:$A$1389,'Summary By Town'!$A149,'Raw Data from UFBs'!$D$3:$D$1389,'Summary By Town'!$G$2)</f>
        <v>0</v>
      </c>
      <c r="I149" s="33">
        <f>SUMIFS('Raw Data from UFBs'!F$3:F$1389,'Raw Data from UFBs'!$A$3:$A$1389,'Summary By Town'!$A149,'Raw Data from UFBs'!$D$3:$D$1389,'Summary By Town'!$G$2)</f>
        <v>0</v>
      </c>
      <c r="J149" s="34">
        <f t="shared" si="23"/>
        <v>0</v>
      </c>
      <c r="K149" s="32">
        <f>COUNTIFS('Raw Data from UFBs'!$A$3:$A$1389,'Summary By Town'!$A149,'Raw Data from UFBs'!$D$3:$D$1389,'Summary By Town'!$K$2)</f>
        <v>0</v>
      </c>
      <c r="L149" s="33">
        <f>SUMIFS('Raw Data from UFBs'!E$3:E$1389,'Raw Data from UFBs'!$A$3:$A$1389,'Summary By Town'!$A149,'Raw Data from UFBs'!$D$3:$D$1389,'Summary By Town'!$K$2)</f>
        <v>0</v>
      </c>
      <c r="M149" s="33">
        <f>SUMIFS('Raw Data from UFBs'!F$3:F$1389,'Raw Data from UFBs'!$A$3:$A$1389,'Summary By Town'!$A149,'Raw Data from UFBs'!$D$3:$D$1389,'Summary By Town'!$K$2)</f>
        <v>0</v>
      </c>
      <c r="N149" s="34">
        <f t="shared" si="24"/>
        <v>0</v>
      </c>
      <c r="O149" s="32">
        <f>COUNTIFS('Raw Data from UFBs'!$A$3:$A$1389,'Summary By Town'!$A149,'Raw Data from UFBs'!$D$3:$D$1389,'Summary By Town'!$O$2)</f>
        <v>0</v>
      </c>
      <c r="P149" s="33">
        <f>SUMIFS('Raw Data from UFBs'!E$3:E$1389,'Raw Data from UFBs'!$A$3:$A$1389,'Summary By Town'!$A149,'Raw Data from UFBs'!$D$3:$D$1389,'Summary By Town'!$O$2)</f>
        <v>0</v>
      </c>
      <c r="Q149" s="33">
        <f>SUMIFS('Raw Data from UFBs'!F$3:F$1389,'Raw Data from UFBs'!$A$3:$A$1389,'Summary By Town'!$A149,'Raw Data from UFBs'!$D$3:$D$1389,'Summary By Town'!$O$2)</f>
        <v>0</v>
      </c>
      <c r="R149" s="34">
        <f t="shared" si="25"/>
        <v>0</v>
      </c>
      <c r="S149" s="32">
        <f t="shared" si="26"/>
        <v>0</v>
      </c>
      <c r="T149" s="33">
        <f t="shared" si="27"/>
        <v>0</v>
      </c>
      <c r="U149" s="33">
        <f t="shared" si="28"/>
        <v>0</v>
      </c>
      <c r="V149" s="34">
        <f t="shared" si="29"/>
        <v>0</v>
      </c>
      <c r="W149" s="73">
        <v>2535131962</v>
      </c>
      <c r="X149" s="74">
        <v>3.0998427249325164</v>
      </c>
      <c r="Y149" s="75">
        <v>0.17033297427449445</v>
      </c>
      <c r="Z149" s="5">
        <f t="shared" si="30"/>
        <v>0</v>
      </c>
      <c r="AA149" s="10">
        <f t="shared" si="31"/>
        <v>0</v>
      </c>
      <c r="AB149" s="73">
        <v>18276228.579999998</v>
      </c>
      <c r="AC149" s="7">
        <f t="shared" si="32"/>
        <v>0</v>
      </c>
      <c r="AE149" s="6" t="s">
        <v>1390</v>
      </c>
      <c r="AF149" s="6" t="s">
        <v>1394</v>
      </c>
      <c r="AG149" s="6" t="s">
        <v>185</v>
      </c>
      <c r="AH149" s="6" t="s">
        <v>274</v>
      </c>
      <c r="AI149" s="6" t="s">
        <v>1380</v>
      </c>
      <c r="AJ149" s="6" t="s">
        <v>1386</v>
      </c>
      <c r="AK149" s="6" t="s">
        <v>238</v>
      </c>
      <c r="AL149" s="6" t="s">
        <v>2319</v>
      </c>
      <c r="AM149" s="6" t="s">
        <v>2319</v>
      </c>
      <c r="AN149" s="6" t="s">
        <v>2319</v>
      </c>
      <c r="AO149" s="6" t="s">
        <v>2319</v>
      </c>
      <c r="AP149" s="6" t="s">
        <v>2319</v>
      </c>
      <c r="AQ149" s="6" t="s">
        <v>2319</v>
      </c>
      <c r="AR149" s="6" t="s">
        <v>2319</v>
      </c>
      <c r="AS149" s="6" t="s">
        <v>2319</v>
      </c>
      <c r="AT149" s="6" t="s">
        <v>2319</v>
      </c>
    </row>
    <row r="150" spans="1:46" ht="17.25" customHeight="1" x14ac:dyDescent="0.25">
      <c r="A150" t="s">
        <v>274</v>
      </c>
      <c r="B150" t="s">
        <v>1800</v>
      </c>
      <c r="C150" t="s">
        <v>1381</v>
      </c>
      <c r="D150" s="28" t="str">
        <f t="shared" si="22"/>
        <v>Haddon Heights borough, Camden County</v>
      </c>
      <c r="E150" t="s">
        <v>2216</v>
      </c>
      <c r="F150" t="s">
        <v>2201</v>
      </c>
      <c r="G150" s="32">
        <f>COUNTIFS('Raw Data from UFBs'!$A$3:$A$1389,'Summary By Town'!$A150,'Raw Data from UFBs'!$D$3:$D$1389,'Summary By Town'!$G$2)</f>
        <v>4</v>
      </c>
      <c r="H150" s="33">
        <f>SUMIFS('Raw Data from UFBs'!E$3:E$1389,'Raw Data from UFBs'!$A$3:$A$1389,'Summary By Town'!$A150,'Raw Data from UFBs'!$D$3:$D$1389,'Summary By Town'!$G$2)</f>
        <v>48739.399999999994</v>
      </c>
      <c r="I150" s="33">
        <f>SUMIFS('Raw Data from UFBs'!F$3:F$1389,'Raw Data from UFBs'!$A$3:$A$1389,'Summary By Town'!$A150,'Raw Data from UFBs'!$D$3:$D$1389,'Summary By Town'!$G$2)</f>
        <v>12723500</v>
      </c>
      <c r="J150" s="34">
        <f t="shared" si="23"/>
        <v>416534.91448564373</v>
      </c>
      <c r="K150" s="32">
        <f>COUNTIFS('Raw Data from UFBs'!$A$3:$A$1389,'Summary By Town'!$A150,'Raw Data from UFBs'!$D$3:$D$1389,'Summary By Town'!$K$2)</f>
        <v>0</v>
      </c>
      <c r="L150" s="33">
        <f>SUMIFS('Raw Data from UFBs'!E$3:E$1389,'Raw Data from UFBs'!$A$3:$A$1389,'Summary By Town'!$A150,'Raw Data from UFBs'!$D$3:$D$1389,'Summary By Town'!$K$2)</f>
        <v>0</v>
      </c>
      <c r="M150" s="33">
        <f>SUMIFS('Raw Data from UFBs'!F$3:F$1389,'Raw Data from UFBs'!$A$3:$A$1389,'Summary By Town'!$A150,'Raw Data from UFBs'!$D$3:$D$1389,'Summary By Town'!$K$2)</f>
        <v>0</v>
      </c>
      <c r="N150" s="34">
        <f t="shared" si="24"/>
        <v>0</v>
      </c>
      <c r="O150" s="32">
        <f>COUNTIFS('Raw Data from UFBs'!$A$3:$A$1389,'Summary By Town'!$A150,'Raw Data from UFBs'!$D$3:$D$1389,'Summary By Town'!$O$2)</f>
        <v>0</v>
      </c>
      <c r="P150" s="33">
        <f>SUMIFS('Raw Data from UFBs'!E$3:E$1389,'Raw Data from UFBs'!$A$3:$A$1389,'Summary By Town'!$A150,'Raw Data from UFBs'!$D$3:$D$1389,'Summary By Town'!$O$2)</f>
        <v>0</v>
      </c>
      <c r="Q150" s="33">
        <f>SUMIFS('Raw Data from UFBs'!F$3:F$1389,'Raw Data from UFBs'!$A$3:$A$1389,'Summary By Town'!$A150,'Raw Data from UFBs'!$D$3:$D$1389,'Summary By Town'!$O$2)</f>
        <v>0</v>
      </c>
      <c r="R150" s="34">
        <f t="shared" si="25"/>
        <v>0</v>
      </c>
      <c r="S150" s="32">
        <f t="shared" si="26"/>
        <v>4</v>
      </c>
      <c r="T150" s="33">
        <f t="shared" si="27"/>
        <v>48739.399999999994</v>
      </c>
      <c r="U150" s="33">
        <f t="shared" si="28"/>
        <v>12723500</v>
      </c>
      <c r="V150" s="34">
        <f t="shared" si="29"/>
        <v>416534.91448564373</v>
      </c>
      <c r="W150" s="73">
        <v>925421542</v>
      </c>
      <c r="X150" s="74">
        <v>3.2737447595837916</v>
      </c>
      <c r="Y150" s="75">
        <v>0.22689848988258396</v>
      </c>
      <c r="Z150" s="5">
        <f t="shared" si="30"/>
        <v>83452.246822380592</v>
      </c>
      <c r="AA150" s="10">
        <f t="shared" si="31"/>
        <v>1.3748869485469575E-2</v>
      </c>
      <c r="AB150" s="73">
        <v>8439207.4199999999</v>
      </c>
      <c r="AC150" s="7">
        <f t="shared" si="32"/>
        <v>9.8886355873429397E-3</v>
      </c>
      <c r="AE150" s="6" t="s">
        <v>189</v>
      </c>
      <c r="AF150" s="6" t="s">
        <v>185</v>
      </c>
      <c r="AG150" s="6" t="s">
        <v>283</v>
      </c>
      <c r="AH150" s="6" t="s">
        <v>1380</v>
      </c>
      <c r="AI150" s="6" t="s">
        <v>1387</v>
      </c>
      <c r="AJ150" s="6" t="s">
        <v>2319</v>
      </c>
      <c r="AK150" s="6" t="s">
        <v>2319</v>
      </c>
      <c r="AL150" s="6" t="s">
        <v>2319</v>
      </c>
      <c r="AM150" s="6" t="s">
        <v>2319</v>
      </c>
      <c r="AN150" s="6" t="s">
        <v>2319</v>
      </c>
      <c r="AO150" s="6" t="s">
        <v>2319</v>
      </c>
      <c r="AP150" s="6" t="s">
        <v>2319</v>
      </c>
      <c r="AQ150" s="6" t="s">
        <v>2319</v>
      </c>
      <c r="AR150" s="6" t="s">
        <v>2319</v>
      </c>
      <c r="AS150" s="6" t="s">
        <v>2319</v>
      </c>
      <c r="AT150" s="6" t="s">
        <v>2319</v>
      </c>
    </row>
    <row r="151" spans="1:46" ht="17.25" customHeight="1" x14ac:dyDescent="0.25">
      <c r="A151" t="s">
        <v>1388</v>
      </c>
      <c r="B151" t="s">
        <v>1801</v>
      </c>
      <c r="C151" t="s">
        <v>1381</v>
      </c>
      <c r="D151" s="28" t="str">
        <f t="shared" si="22"/>
        <v>Hi-Nella borough, Camden County</v>
      </c>
      <c r="E151" t="s">
        <v>2216</v>
      </c>
      <c r="F151" t="s">
        <v>2205</v>
      </c>
      <c r="G151" s="32">
        <f>COUNTIFS('Raw Data from UFBs'!$A$3:$A$1389,'Summary By Town'!$A151,'Raw Data from UFBs'!$D$3:$D$1389,'Summary By Town'!$G$2)</f>
        <v>0</v>
      </c>
      <c r="H151" s="33">
        <f>SUMIFS('Raw Data from UFBs'!E$3:E$1389,'Raw Data from UFBs'!$A$3:$A$1389,'Summary By Town'!$A151,'Raw Data from UFBs'!$D$3:$D$1389,'Summary By Town'!$G$2)</f>
        <v>0</v>
      </c>
      <c r="I151" s="33">
        <f>SUMIFS('Raw Data from UFBs'!F$3:F$1389,'Raw Data from UFBs'!$A$3:$A$1389,'Summary By Town'!$A151,'Raw Data from UFBs'!$D$3:$D$1389,'Summary By Town'!$G$2)</f>
        <v>0</v>
      </c>
      <c r="J151" s="34">
        <f t="shared" si="23"/>
        <v>0</v>
      </c>
      <c r="K151" s="32">
        <f>COUNTIFS('Raw Data from UFBs'!$A$3:$A$1389,'Summary By Town'!$A151,'Raw Data from UFBs'!$D$3:$D$1389,'Summary By Town'!$K$2)</f>
        <v>0</v>
      </c>
      <c r="L151" s="33">
        <f>SUMIFS('Raw Data from UFBs'!E$3:E$1389,'Raw Data from UFBs'!$A$3:$A$1389,'Summary By Town'!$A151,'Raw Data from UFBs'!$D$3:$D$1389,'Summary By Town'!$K$2)</f>
        <v>0</v>
      </c>
      <c r="M151" s="33">
        <f>SUMIFS('Raw Data from UFBs'!F$3:F$1389,'Raw Data from UFBs'!$A$3:$A$1389,'Summary By Town'!$A151,'Raw Data from UFBs'!$D$3:$D$1389,'Summary By Town'!$K$2)</f>
        <v>0</v>
      </c>
      <c r="N151" s="34">
        <f t="shared" si="24"/>
        <v>0</v>
      </c>
      <c r="O151" s="32">
        <f>COUNTIFS('Raw Data from UFBs'!$A$3:$A$1389,'Summary By Town'!$A151,'Raw Data from UFBs'!$D$3:$D$1389,'Summary By Town'!$O$2)</f>
        <v>0</v>
      </c>
      <c r="P151" s="33">
        <f>SUMIFS('Raw Data from UFBs'!E$3:E$1389,'Raw Data from UFBs'!$A$3:$A$1389,'Summary By Town'!$A151,'Raw Data from UFBs'!$D$3:$D$1389,'Summary By Town'!$O$2)</f>
        <v>0</v>
      </c>
      <c r="Q151" s="33">
        <f>SUMIFS('Raw Data from UFBs'!F$3:F$1389,'Raw Data from UFBs'!$A$3:$A$1389,'Summary By Town'!$A151,'Raw Data from UFBs'!$D$3:$D$1389,'Summary By Town'!$O$2)</f>
        <v>0</v>
      </c>
      <c r="R151" s="34">
        <f t="shared" si="25"/>
        <v>0</v>
      </c>
      <c r="S151" s="32">
        <f t="shared" si="26"/>
        <v>0</v>
      </c>
      <c r="T151" s="33">
        <f t="shared" si="27"/>
        <v>0</v>
      </c>
      <c r="U151" s="33">
        <f t="shared" si="28"/>
        <v>0</v>
      </c>
      <c r="V151" s="34">
        <f t="shared" si="29"/>
        <v>0</v>
      </c>
      <c r="W151" s="73">
        <v>43490800</v>
      </c>
      <c r="X151" s="74">
        <v>5.0412514639231558</v>
      </c>
      <c r="Y151" s="75">
        <v>0.28499749221240944</v>
      </c>
      <c r="Z151" s="5">
        <f t="shared" si="30"/>
        <v>0</v>
      </c>
      <c r="AA151" s="10">
        <f t="shared" si="31"/>
        <v>0</v>
      </c>
      <c r="AB151" s="73">
        <v>956297.94</v>
      </c>
      <c r="AC151" s="7">
        <f t="shared" si="32"/>
        <v>0</v>
      </c>
      <c r="AE151" s="6" t="s">
        <v>1393</v>
      </c>
      <c r="AF151" s="6" t="s">
        <v>270</v>
      </c>
      <c r="AG151" s="6" t="s">
        <v>294</v>
      </c>
      <c r="AH151" s="6" t="s">
        <v>2319</v>
      </c>
      <c r="AI151" s="6" t="s">
        <v>2319</v>
      </c>
      <c r="AJ151" s="6" t="s">
        <v>2319</v>
      </c>
      <c r="AK151" s="6" t="s">
        <v>2319</v>
      </c>
      <c r="AL151" s="6" t="s">
        <v>2319</v>
      </c>
      <c r="AM151" s="6" t="s">
        <v>2319</v>
      </c>
      <c r="AN151" s="6" t="s">
        <v>2319</v>
      </c>
      <c r="AO151" s="6" t="s">
        <v>2319</v>
      </c>
      <c r="AP151" s="6" t="s">
        <v>2319</v>
      </c>
      <c r="AQ151" s="6" t="s">
        <v>2319</v>
      </c>
      <c r="AR151" s="6" t="s">
        <v>2319</v>
      </c>
      <c r="AS151" s="6" t="s">
        <v>2319</v>
      </c>
      <c r="AT151" s="6" t="s">
        <v>2319</v>
      </c>
    </row>
    <row r="152" spans="1:46" ht="17.25" customHeight="1" x14ac:dyDescent="0.25">
      <c r="A152" t="s">
        <v>1389</v>
      </c>
      <c r="B152" t="s">
        <v>1802</v>
      </c>
      <c r="C152" t="s">
        <v>1381</v>
      </c>
      <c r="D152" s="28" t="str">
        <f t="shared" si="22"/>
        <v>Laurel Springs borough, Camden County</v>
      </c>
      <c r="E152" t="s">
        <v>2216</v>
      </c>
      <c r="F152" t="s">
        <v>2201</v>
      </c>
      <c r="G152" s="32">
        <f>COUNTIFS('Raw Data from UFBs'!$A$3:$A$1389,'Summary By Town'!$A152,'Raw Data from UFBs'!$D$3:$D$1389,'Summary By Town'!$G$2)</f>
        <v>0</v>
      </c>
      <c r="H152" s="33">
        <f>SUMIFS('Raw Data from UFBs'!E$3:E$1389,'Raw Data from UFBs'!$A$3:$A$1389,'Summary By Town'!$A152,'Raw Data from UFBs'!$D$3:$D$1389,'Summary By Town'!$G$2)</f>
        <v>0</v>
      </c>
      <c r="I152" s="33">
        <f>SUMIFS('Raw Data from UFBs'!F$3:F$1389,'Raw Data from UFBs'!$A$3:$A$1389,'Summary By Town'!$A152,'Raw Data from UFBs'!$D$3:$D$1389,'Summary By Town'!$G$2)</f>
        <v>0</v>
      </c>
      <c r="J152" s="34">
        <f t="shared" si="23"/>
        <v>0</v>
      </c>
      <c r="K152" s="32">
        <f>COUNTIFS('Raw Data from UFBs'!$A$3:$A$1389,'Summary By Town'!$A152,'Raw Data from UFBs'!$D$3:$D$1389,'Summary By Town'!$K$2)</f>
        <v>0</v>
      </c>
      <c r="L152" s="33">
        <f>SUMIFS('Raw Data from UFBs'!E$3:E$1389,'Raw Data from UFBs'!$A$3:$A$1389,'Summary By Town'!$A152,'Raw Data from UFBs'!$D$3:$D$1389,'Summary By Town'!$K$2)</f>
        <v>0</v>
      </c>
      <c r="M152" s="33">
        <f>SUMIFS('Raw Data from UFBs'!F$3:F$1389,'Raw Data from UFBs'!$A$3:$A$1389,'Summary By Town'!$A152,'Raw Data from UFBs'!$D$3:$D$1389,'Summary By Town'!$K$2)</f>
        <v>0</v>
      </c>
      <c r="N152" s="34">
        <f t="shared" si="24"/>
        <v>0</v>
      </c>
      <c r="O152" s="32">
        <f>COUNTIFS('Raw Data from UFBs'!$A$3:$A$1389,'Summary By Town'!$A152,'Raw Data from UFBs'!$D$3:$D$1389,'Summary By Town'!$O$2)</f>
        <v>0</v>
      </c>
      <c r="P152" s="33">
        <f>SUMIFS('Raw Data from UFBs'!E$3:E$1389,'Raw Data from UFBs'!$A$3:$A$1389,'Summary By Town'!$A152,'Raw Data from UFBs'!$D$3:$D$1389,'Summary By Town'!$O$2)</f>
        <v>0</v>
      </c>
      <c r="Q152" s="33">
        <f>SUMIFS('Raw Data from UFBs'!F$3:F$1389,'Raw Data from UFBs'!$A$3:$A$1389,'Summary By Town'!$A152,'Raw Data from UFBs'!$D$3:$D$1389,'Summary By Town'!$O$2)</f>
        <v>0</v>
      </c>
      <c r="R152" s="34">
        <f t="shared" si="25"/>
        <v>0</v>
      </c>
      <c r="S152" s="32">
        <f t="shared" si="26"/>
        <v>0</v>
      </c>
      <c r="T152" s="33">
        <f t="shared" si="27"/>
        <v>0</v>
      </c>
      <c r="U152" s="33">
        <f t="shared" si="28"/>
        <v>0</v>
      </c>
      <c r="V152" s="34">
        <f t="shared" si="29"/>
        <v>0</v>
      </c>
      <c r="W152" s="73">
        <v>123795795</v>
      </c>
      <c r="X152" s="74">
        <v>5.2498662206359255</v>
      </c>
      <c r="Y152" s="75">
        <v>0.32772607104053425</v>
      </c>
      <c r="Z152" s="5">
        <f t="shared" si="30"/>
        <v>0</v>
      </c>
      <c r="AA152" s="10">
        <f t="shared" si="31"/>
        <v>0</v>
      </c>
      <c r="AB152" s="73">
        <v>3093000</v>
      </c>
      <c r="AC152" s="7">
        <f t="shared" si="32"/>
        <v>0</v>
      </c>
      <c r="AE152" s="6" t="s">
        <v>276</v>
      </c>
      <c r="AF152" s="6" t="s">
        <v>1393</v>
      </c>
      <c r="AG152" s="6" t="s">
        <v>2319</v>
      </c>
      <c r="AH152" s="6" t="s">
        <v>2319</v>
      </c>
      <c r="AI152" s="6" t="s">
        <v>2319</v>
      </c>
      <c r="AJ152" s="6" t="s">
        <v>2319</v>
      </c>
      <c r="AK152" s="6" t="s">
        <v>2319</v>
      </c>
      <c r="AL152" s="6" t="s">
        <v>2319</v>
      </c>
      <c r="AM152" s="6" t="s">
        <v>2319</v>
      </c>
      <c r="AN152" s="6" t="s">
        <v>2319</v>
      </c>
      <c r="AO152" s="6" t="s">
        <v>2319</v>
      </c>
      <c r="AP152" s="6" t="s">
        <v>2319</v>
      </c>
      <c r="AQ152" s="6" t="s">
        <v>2319</v>
      </c>
      <c r="AR152" s="6" t="s">
        <v>2319</v>
      </c>
      <c r="AS152" s="6" t="s">
        <v>2319</v>
      </c>
      <c r="AT152" s="6" t="s">
        <v>2319</v>
      </c>
    </row>
    <row r="153" spans="1:46" ht="17.25" customHeight="1" x14ac:dyDescent="0.25">
      <c r="A153" t="s">
        <v>1390</v>
      </c>
      <c r="B153" t="s">
        <v>1803</v>
      </c>
      <c r="C153" t="s">
        <v>1381</v>
      </c>
      <c r="D153" s="28" t="str">
        <f t="shared" si="22"/>
        <v>Lawnside borough, Camden County</v>
      </c>
      <c r="E153" t="s">
        <v>2216</v>
      </c>
      <c r="F153" t="s">
        <v>2201</v>
      </c>
      <c r="G153" s="32">
        <f>COUNTIFS('Raw Data from UFBs'!$A$3:$A$1389,'Summary By Town'!$A153,'Raw Data from UFBs'!$D$3:$D$1389,'Summary By Town'!$G$2)</f>
        <v>0</v>
      </c>
      <c r="H153" s="33">
        <f>SUMIFS('Raw Data from UFBs'!E$3:E$1389,'Raw Data from UFBs'!$A$3:$A$1389,'Summary By Town'!$A153,'Raw Data from UFBs'!$D$3:$D$1389,'Summary By Town'!$G$2)</f>
        <v>0</v>
      </c>
      <c r="I153" s="33">
        <f>SUMIFS('Raw Data from UFBs'!F$3:F$1389,'Raw Data from UFBs'!$A$3:$A$1389,'Summary By Town'!$A153,'Raw Data from UFBs'!$D$3:$D$1389,'Summary By Town'!$G$2)</f>
        <v>0</v>
      </c>
      <c r="J153" s="34">
        <f t="shared" si="23"/>
        <v>0</v>
      </c>
      <c r="K153" s="32">
        <f>COUNTIFS('Raw Data from UFBs'!$A$3:$A$1389,'Summary By Town'!$A153,'Raw Data from UFBs'!$D$3:$D$1389,'Summary By Town'!$K$2)</f>
        <v>0</v>
      </c>
      <c r="L153" s="33">
        <f>SUMIFS('Raw Data from UFBs'!E$3:E$1389,'Raw Data from UFBs'!$A$3:$A$1389,'Summary By Town'!$A153,'Raw Data from UFBs'!$D$3:$D$1389,'Summary By Town'!$K$2)</f>
        <v>0</v>
      </c>
      <c r="M153" s="33">
        <f>SUMIFS('Raw Data from UFBs'!F$3:F$1389,'Raw Data from UFBs'!$A$3:$A$1389,'Summary By Town'!$A153,'Raw Data from UFBs'!$D$3:$D$1389,'Summary By Town'!$K$2)</f>
        <v>0</v>
      </c>
      <c r="N153" s="34">
        <f t="shared" si="24"/>
        <v>0</v>
      </c>
      <c r="O153" s="32">
        <f>COUNTIFS('Raw Data from UFBs'!$A$3:$A$1389,'Summary By Town'!$A153,'Raw Data from UFBs'!$D$3:$D$1389,'Summary By Town'!$O$2)</f>
        <v>0</v>
      </c>
      <c r="P153" s="33">
        <f>SUMIFS('Raw Data from UFBs'!E$3:E$1389,'Raw Data from UFBs'!$A$3:$A$1389,'Summary By Town'!$A153,'Raw Data from UFBs'!$D$3:$D$1389,'Summary By Town'!$O$2)</f>
        <v>0</v>
      </c>
      <c r="Q153" s="33">
        <f>SUMIFS('Raw Data from UFBs'!F$3:F$1389,'Raw Data from UFBs'!$A$3:$A$1389,'Summary By Town'!$A153,'Raw Data from UFBs'!$D$3:$D$1389,'Summary By Town'!$O$2)</f>
        <v>0</v>
      </c>
      <c r="R153" s="34">
        <f t="shared" si="25"/>
        <v>0</v>
      </c>
      <c r="S153" s="32">
        <f t="shared" si="26"/>
        <v>0</v>
      </c>
      <c r="T153" s="33">
        <f t="shared" si="27"/>
        <v>0</v>
      </c>
      <c r="U153" s="33">
        <f t="shared" si="28"/>
        <v>0</v>
      </c>
      <c r="V153" s="34">
        <f t="shared" si="29"/>
        <v>0</v>
      </c>
      <c r="W153" s="73">
        <v>233218239</v>
      </c>
      <c r="X153" s="74">
        <v>4.1664724407086409</v>
      </c>
      <c r="Y153" s="75">
        <v>0.22723174396196061</v>
      </c>
      <c r="Z153" s="5">
        <f t="shared" si="30"/>
        <v>0</v>
      </c>
      <c r="AA153" s="10">
        <f t="shared" si="31"/>
        <v>0</v>
      </c>
      <c r="AB153" s="73">
        <v>4900000</v>
      </c>
      <c r="AC153" s="7">
        <f t="shared" si="32"/>
        <v>0</v>
      </c>
      <c r="AE153" s="6" t="s">
        <v>294</v>
      </c>
      <c r="AF153" s="6" t="s">
        <v>1076</v>
      </c>
      <c r="AG153" s="6" t="s">
        <v>297</v>
      </c>
      <c r="AH153" s="6" t="s">
        <v>1394</v>
      </c>
      <c r="AI153" s="6" t="s">
        <v>185</v>
      </c>
      <c r="AJ153" s="6" t="s">
        <v>1387</v>
      </c>
      <c r="AK153" s="6" t="s">
        <v>238</v>
      </c>
      <c r="AL153" s="6" t="s">
        <v>2319</v>
      </c>
      <c r="AM153" s="6" t="s">
        <v>2319</v>
      </c>
      <c r="AN153" s="6" t="s">
        <v>2319</v>
      </c>
      <c r="AO153" s="6" t="s">
        <v>2319</v>
      </c>
      <c r="AP153" s="6" t="s">
        <v>2319</v>
      </c>
      <c r="AQ153" s="6" t="s">
        <v>2319</v>
      </c>
      <c r="AR153" s="6" t="s">
        <v>2319</v>
      </c>
      <c r="AS153" s="6" t="s">
        <v>2319</v>
      </c>
      <c r="AT153" s="6" t="s">
        <v>2319</v>
      </c>
    </row>
    <row r="154" spans="1:46" ht="17.25" customHeight="1" x14ac:dyDescent="0.25">
      <c r="A154" t="s">
        <v>276</v>
      </c>
      <c r="B154" t="s">
        <v>1804</v>
      </c>
      <c r="C154" t="s">
        <v>1381</v>
      </c>
      <c r="D154" s="28" t="str">
        <f t="shared" si="22"/>
        <v>Lindenwold borough, Camden County</v>
      </c>
      <c r="E154" t="s">
        <v>2216</v>
      </c>
      <c r="F154" t="s">
        <v>2205</v>
      </c>
      <c r="G154" s="32">
        <f>COUNTIFS('Raw Data from UFBs'!$A$3:$A$1389,'Summary By Town'!$A154,'Raw Data from UFBs'!$D$3:$D$1389,'Summary By Town'!$G$2)</f>
        <v>3</v>
      </c>
      <c r="H154" s="33">
        <f>SUMIFS('Raw Data from UFBs'!E$3:E$1389,'Raw Data from UFBs'!$A$3:$A$1389,'Summary By Town'!$A154,'Raw Data from UFBs'!$D$3:$D$1389,'Summary By Town'!$G$2)</f>
        <v>120848.1</v>
      </c>
      <c r="I154" s="33">
        <f>SUMIFS('Raw Data from UFBs'!F$3:F$1389,'Raw Data from UFBs'!$A$3:$A$1389,'Summary By Town'!$A154,'Raw Data from UFBs'!$D$3:$D$1389,'Summary By Town'!$G$2)</f>
        <v>21218600</v>
      </c>
      <c r="J154" s="34">
        <f t="shared" si="23"/>
        <v>1044251.9908298909</v>
      </c>
      <c r="K154" s="32">
        <f>COUNTIFS('Raw Data from UFBs'!$A$3:$A$1389,'Summary By Town'!$A154,'Raw Data from UFBs'!$D$3:$D$1389,'Summary By Town'!$K$2)</f>
        <v>0</v>
      </c>
      <c r="L154" s="33">
        <f>SUMIFS('Raw Data from UFBs'!E$3:E$1389,'Raw Data from UFBs'!$A$3:$A$1389,'Summary By Town'!$A154,'Raw Data from UFBs'!$D$3:$D$1389,'Summary By Town'!$K$2)</f>
        <v>0</v>
      </c>
      <c r="M154" s="33">
        <f>SUMIFS('Raw Data from UFBs'!F$3:F$1389,'Raw Data from UFBs'!$A$3:$A$1389,'Summary By Town'!$A154,'Raw Data from UFBs'!$D$3:$D$1389,'Summary By Town'!$K$2)</f>
        <v>0</v>
      </c>
      <c r="N154" s="34">
        <f t="shared" si="24"/>
        <v>0</v>
      </c>
      <c r="O154" s="32">
        <f>COUNTIFS('Raw Data from UFBs'!$A$3:$A$1389,'Summary By Town'!$A154,'Raw Data from UFBs'!$D$3:$D$1389,'Summary By Town'!$O$2)</f>
        <v>0</v>
      </c>
      <c r="P154" s="33">
        <f>SUMIFS('Raw Data from UFBs'!E$3:E$1389,'Raw Data from UFBs'!$A$3:$A$1389,'Summary By Town'!$A154,'Raw Data from UFBs'!$D$3:$D$1389,'Summary By Town'!$O$2)</f>
        <v>0</v>
      </c>
      <c r="Q154" s="33">
        <f>SUMIFS('Raw Data from UFBs'!F$3:F$1389,'Raw Data from UFBs'!$A$3:$A$1389,'Summary By Town'!$A154,'Raw Data from UFBs'!$D$3:$D$1389,'Summary By Town'!$O$2)</f>
        <v>0</v>
      </c>
      <c r="R154" s="34">
        <f t="shared" si="25"/>
        <v>0</v>
      </c>
      <c r="S154" s="32">
        <f t="shared" si="26"/>
        <v>3</v>
      </c>
      <c r="T154" s="33">
        <f t="shared" si="27"/>
        <v>120848.1</v>
      </c>
      <c r="U154" s="33">
        <f t="shared" si="28"/>
        <v>21218600</v>
      </c>
      <c r="V154" s="34">
        <f t="shared" si="29"/>
        <v>1044251.9908298909</v>
      </c>
      <c r="W154" s="73">
        <v>718218841</v>
      </c>
      <c r="X154" s="74">
        <v>4.9213991065852172</v>
      </c>
      <c r="Y154" s="75">
        <v>0.34006253418003524</v>
      </c>
      <c r="Z154" s="5">
        <f t="shared" si="30"/>
        <v>314015.0671873173</v>
      </c>
      <c r="AA154" s="10">
        <f t="shared" si="31"/>
        <v>2.9543363093143919E-2</v>
      </c>
      <c r="AB154" s="73">
        <v>16081436</v>
      </c>
      <c r="AC154" s="7">
        <f t="shared" si="32"/>
        <v>1.9526556408726019E-2</v>
      </c>
      <c r="AE154" s="6" t="s">
        <v>291</v>
      </c>
      <c r="AF154" s="6" t="s">
        <v>190</v>
      </c>
      <c r="AG154" s="6" t="s">
        <v>1384</v>
      </c>
      <c r="AH154" s="6" t="s">
        <v>191</v>
      </c>
      <c r="AI154" s="6" t="s">
        <v>1389</v>
      </c>
      <c r="AJ154" s="6" t="s">
        <v>1393</v>
      </c>
      <c r="AK154" s="6" t="s">
        <v>1385</v>
      </c>
      <c r="AL154" s="6" t="s">
        <v>270</v>
      </c>
      <c r="AM154" s="6" t="s">
        <v>294</v>
      </c>
      <c r="AN154" s="6" t="s">
        <v>297</v>
      </c>
      <c r="AO154" s="6" t="s">
        <v>2319</v>
      </c>
      <c r="AP154" s="6" t="s">
        <v>2319</v>
      </c>
      <c r="AQ154" s="6" t="s">
        <v>2319</v>
      </c>
      <c r="AR154" s="6" t="s">
        <v>2319</v>
      </c>
      <c r="AS154" s="6" t="s">
        <v>2319</v>
      </c>
      <c r="AT154" s="6" t="s">
        <v>2319</v>
      </c>
    </row>
    <row r="155" spans="1:46" ht="17.25" customHeight="1" x14ac:dyDescent="0.25">
      <c r="A155" t="s">
        <v>1076</v>
      </c>
      <c r="B155" t="s">
        <v>1805</v>
      </c>
      <c r="C155" t="s">
        <v>1381</v>
      </c>
      <c r="D155" s="28" t="str">
        <f t="shared" si="22"/>
        <v>Magnolia borough, Camden County</v>
      </c>
      <c r="E155" t="s">
        <v>2216</v>
      </c>
      <c r="F155" t="s">
        <v>2201</v>
      </c>
      <c r="G155" s="32">
        <f>COUNTIFS('Raw Data from UFBs'!$A$3:$A$1389,'Summary By Town'!$A155,'Raw Data from UFBs'!$D$3:$D$1389,'Summary By Town'!$G$2)</f>
        <v>0</v>
      </c>
      <c r="H155" s="33">
        <f>SUMIFS('Raw Data from UFBs'!E$3:E$1389,'Raw Data from UFBs'!$A$3:$A$1389,'Summary By Town'!$A155,'Raw Data from UFBs'!$D$3:$D$1389,'Summary By Town'!$G$2)</f>
        <v>0</v>
      </c>
      <c r="I155" s="33">
        <f>SUMIFS('Raw Data from UFBs'!F$3:F$1389,'Raw Data from UFBs'!$A$3:$A$1389,'Summary By Town'!$A155,'Raw Data from UFBs'!$D$3:$D$1389,'Summary By Town'!$G$2)</f>
        <v>0</v>
      </c>
      <c r="J155" s="34">
        <f t="shared" si="23"/>
        <v>0</v>
      </c>
      <c r="K155" s="32">
        <f>COUNTIFS('Raw Data from UFBs'!$A$3:$A$1389,'Summary By Town'!$A155,'Raw Data from UFBs'!$D$3:$D$1389,'Summary By Town'!$K$2)</f>
        <v>1</v>
      </c>
      <c r="L155" s="33">
        <f>SUMIFS('Raw Data from UFBs'!E$3:E$1389,'Raw Data from UFBs'!$A$3:$A$1389,'Summary By Town'!$A155,'Raw Data from UFBs'!$D$3:$D$1389,'Summary By Town'!$K$2)</f>
        <v>405716.79</v>
      </c>
      <c r="M155" s="33">
        <f>SUMIFS('Raw Data from UFBs'!F$3:F$1389,'Raw Data from UFBs'!$A$3:$A$1389,'Summary By Town'!$A155,'Raw Data from UFBs'!$D$3:$D$1389,'Summary By Town'!$K$2)</f>
        <v>9988400</v>
      </c>
      <c r="N155" s="34">
        <f t="shared" si="24"/>
        <v>434271.22828902316</v>
      </c>
      <c r="O155" s="32">
        <f>COUNTIFS('Raw Data from UFBs'!$A$3:$A$1389,'Summary By Town'!$A155,'Raw Data from UFBs'!$D$3:$D$1389,'Summary By Town'!$O$2)</f>
        <v>0</v>
      </c>
      <c r="P155" s="33">
        <f>SUMIFS('Raw Data from UFBs'!E$3:E$1389,'Raw Data from UFBs'!$A$3:$A$1389,'Summary By Town'!$A155,'Raw Data from UFBs'!$D$3:$D$1389,'Summary By Town'!$O$2)</f>
        <v>0</v>
      </c>
      <c r="Q155" s="33">
        <f>SUMIFS('Raw Data from UFBs'!F$3:F$1389,'Raw Data from UFBs'!$A$3:$A$1389,'Summary By Town'!$A155,'Raw Data from UFBs'!$D$3:$D$1389,'Summary By Town'!$O$2)</f>
        <v>0</v>
      </c>
      <c r="R155" s="34">
        <f t="shared" si="25"/>
        <v>0</v>
      </c>
      <c r="S155" s="32">
        <f t="shared" si="26"/>
        <v>1</v>
      </c>
      <c r="T155" s="33">
        <f t="shared" si="27"/>
        <v>405716.79</v>
      </c>
      <c r="U155" s="33">
        <f t="shared" si="28"/>
        <v>9988400</v>
      </c>
      <c r="V155" s="34">
        <f t="shared" si="29"/>
        <v>434271.22828902316</v>
      </c>
      <c r="W155" s="73">
        <v>305476100</v>
      </c>
      <c r="X155" s="74">
        <v>4.3477556794784267</v>
      </c>
      <c r="Y155" s="75">
        <v>0.25663782338562235</v>
      </c>
      <c r="Z155" s="5">
        <f t="shared" si="30"/>
        <v>7328.1488904939833</v>
      </c>
      <c r="AA155" s="10">
        <f t="shared" si="31"/>
        <v>3.269781171096528E-2</v>
      </c>
      <c r="AB155" s="73">
        <v>5296011</v>
      </c>
      <c r="AC155" s="7">
        <f t="shared" si="32"/>
        <v>1.3837110403460233E-3</v>
      </c>
      <c r="AE155" s="6" t="s">
        <v>270</v>
      </c>
      <c r="AF155" s="6" t="s">
        <v>294</v>
      </c>
      <c r="AG155" s="6" t="s">
        <v>292</v>
      </c>
      <c r="AH155" s="6" t="s">
        <v>1390</v>
      </c>
      <c r="AI155" s="6" t="s">
        <v>185</v>
      </c>
      <c r="AJ155" s="6" t="s">
        <v>2319</v>
      </c>
      <c r="AK155" s="6" t="s">
        <v>2319</v>
      </c>
      <c r="AL155" s="6" t="s">
        <v>2319</v>
      </c>
      <c r="AM155" s="6" t="s">
        <v>2319</v>
      </c>
      <c r="AN155" s="6" t="s">
        <v>2319</v>
      </c>
      <c r="AO155" s="6" t="s">
        <v>2319</v>
      </c>
      <c r="AP155" s="6" t="s">
        <v>2319</v>
      </c>
      <c r="AQ155" s="6" t="s">
        <v>2319</v>
      </c>
      <c r="AR155" s="6" t="s">
        <v>2319</v>
      </c>
      <c r="AS155" s="6" t="s">
        <v>2319</v>
      </c>
      <c r="AT155" s="6" t="s">
        <v>2319</v>
      </c>
    </row>
    <row r="156" spans="1:46" ht="17.25" customHeight="1" x14ac:dyDescent="0.25">
      <c r="A156" t="s">
        <v>280</v>
      </c>
      <c r="B156" t="s">
        <v>1806</v>
      </c>
      <c r="C156" t="s">
        <v>1381</v>
      </c>
      <c r="D156" s="28" t="str">
        <f t="shared" si="22"/>
        <v>Merchantville borough, Camden County</v>
      </c>
      <c r="E156" t="s">
        <v>2216</v>
      </c>
      <c r="F156" t="s">
        <v>2205</v>
      </c>
      <c r="G156" s="32">
        <f>COUNTIFS('Raw Data from UFBs'!$A$3:$A$1389,'Summary By Town'!$A156,'Raw Data from UFBs'!$D$3:$D$1389,'Summary By Town'!$G$2)</f>
        <v>2</v>
      </c>
      <c r="H156" s="33">
        <f>SUMIFS('Raw Data from UFBs'!E$3:E$1389,'Raw Data from UFBs'!$A$3:$A$1389,'Summary By Town'!$A156,'Raw Data from UFBs'!$D$3:$D$1389,'Summary By Town'!$G$2)</f>
        <v>48904.15</v>
      </c>
      <c r="I156" s="33">
        <f>SUMIFS('Raw Data from UFBs'!F$3:F$1389,'Raw Data from UFBs'!$A$3:$A$1389,'Summary By Town'!$A156,'Raw Data from UFBs'!$D$3:$D$1389,'Summary By Town'!$G$2)</f>
        <v>9349000</v>
      </c>
      <c r="J156" s="34">
        <f t="shared" si="23"/>
        <v>434063.31633173535</v>
      </c>
      <c r="K156" s="32">
        <f>COUNTIFS('Raw Data from UFBs'!$A$3:$A$1389,'Summary By Town'!$A156,'Raw Data from UFBs'!$D$3:$D$1389,'Summary By Town'!$K$2)</f>
        <v>0</v>
      </c>
      <c r="L156" s="33">
        <f>SUMIFS('Raw Data from UFBs'!E$3:E$1389,'Raw Data from UFBs'!$A$3:$A$1389,'Summary By Town'!$A156,'Raw Data from UFBs'!$D$3:$D$1389,'Summary By Town'!$K$2)</f>
        <v>0</v>
      </c>
      <c r="M156" s="33">
        <f>SUMIFS('Raw Data from UFBs'!F$3:F$1389,'Raw Data from UFBs'!$A$3:$A$1389,'Summary By Town'!$A156,'Raw Data from UFBs'!$D$3:$D$1389,'Summary By Town'!$K$2)</f>
        <v>0</v>
      </c>
      <c r="N156" s="34">
        <f t="shared" si="24"/>
        <v>0</v>
      </c>
      <c r="O156" s="32">
        <f>COUNTIFS('Raw Data from UFBs'!$A$3:$A$1389,'Summary By Town'!$A156,'Raw Data from UFBs'!$D$3:$D$1389,'Summary By Town'!$O$2)</f>
        <v>0</v>
      </c>
      <c r="P156" s="33">
        <f>SUMIFS('Raw Data from UFBs'!E$3:E$1389,'Raw Data from UFBs'!$A$3:$A$1389,'Summary By Town'!$A156,'Raw Data from UFBs'!$D$3:$D$1389,'Summary By Town'!$O$2)</f>
        <v>0</v>
      </c>
      <c r="Q156" s="33">
        <f>SUMIFS('Raw Data from UFBs'!F$3:F$1389,'Raw Data from UFBs'!$A$3:$A$1389,'Summary By Town'!$A156,'Raw Data from UFBs'!$D$3:$D$1389,'Summary By Town'!$O$2)</f>
        <v>0</v>
      </c>
      <c r="R156" s="34">
        <f t="shared" si="25"/>
        <v>0</v>
      </c>
      <c r="S156" s="32">
        <f t="shared" si="26"/>
        <v>2</v>
      </c>
      <c r="T156" s="33">
        <f t="shared" si="27"/>
        <v>48904.15</v>
      </c>
      <c r="U156" s="33">
        <f t="shared" si="28"/>
        <v>9349000</v>
      </c>
      <c r="V156" s="34">
        <f t="shared" si="29"/>
        <v>434063.31633173535</v>
      </c>
      <c r="W156" s="73">
        <v>281288200</v>
      </c>
      <c r="X156" s="74">
        <v>4.6428849752030734</v>
      </c>
      <c r="Y156" s="75">
        <v>0.28464014459837328</v>
      </c>
      <c r="Z156" s="5">
        <f t="shared" si="30"/>
        <v>109631.76079805405</v>
      </c>
      <c r="AA156" s="10">
        <f t="shared" si="31"/>
        <v>3.3236374650625233E-2</v>
      </c>
      <c r="AB156" s="73">
        <v>4934011.9800000004</v>
      </c>
      <c r="AC156" s="7">
        <f t="shared" si="32"/>
        <v>2.2219597609905689E-2</v>
      </c>
      <c r="AE156" s="6" t="s">
        <v>238</v>
      </c>
      <c r="AF156" s="6" t="s">
        <v>284</v>
      </c>
      <c r="AG156" s="6" t="s">
        <v>2319</v>
      </c>
      <c r="AH156" s="6" t="s">
        <v>2319</v>
      </c>
      <c r="AI156" s="6" t="s">
        <v>2319</v>
      </c>
      <c r="AJ156" s="6" t="s">
        <v>2319</v>
      </c>
      <c r="AK156" s="6" t="s">
        <v>2319</v>
      </c>
      <c r="AL156" s="6" t="s">
        <v>2319</v>
      </c>
      <c r="AM156" s="6" t="s">
        <v>2319</v>
      </c>
      <c r="AN156" s="6" t="s">
        <v>2319</v>
      </c>
      <c r="AO156" s="6" t="s">
        <v>2319</v>
      </c>
      <c r="AP156" s="6" t="s">
        <v>2319</v>
      </c>
      <c r="AQ156" s="6" t="s">
        <v>2319</v>
      </c>
      <c r="AR156" s="6" t="s">
        <v>2319</v>
      </c>
      <c r="AS156" s="6" t="s">
        <v>2319</v>
      </c>
      <c r="AT156" s="6" t="s">
        <v>2319</v>
      </c>
    </row>
    <row r="157" spans="1:46" ht="17.25" customHeight="1" x14ac:dyDescent="0.25">
      <c r="A157" t="s">
        <v>283</v>
      </c>
      <c r="B157" t="s">
        <v>1807</v>
      </c>
      <c r="C157" t="s">
        <v>1381</v>
      </c>
      <c r="D157" s="28" t="str">
        <f t="shared" si="22"/>
        <v>Mount Ephraim borough, Camden County</v>
      </c>
      <c r="E157" t="s">
        <v>2216</v>
      </c>
      <c r="F157" t="s">
        <v>2201</v>
      </c>
      <c r="G157" s="32">
        <f>COUNTIFS('Raw Data from UFBs'!$A$3:$A$1389,'Summary By Town'!$A157,'Raw Data from UFBs'!$D$3:$D$1389,'Summary By Town'!$G$2)</f>
        <v>1</v>
      </c>
      <c r="H157" s="33">
        <f>SUMIFS('Raw Data from UFBs'!E$3:E$1389,'Raw Data from UFBs'!$A$3:$A$1389,'Summary By Town'!$A157,'Raw Data from UFBs'!$D$3:$D$1389,'Summary By Town'!$G$2)</f>
        <v>36000</v>
      </c>
      <c r="I157" s="33">
        <f>SUMIFS('Raw Data from UFBs'!F$3:F$1389,'Raw Data from UFBs'!$A$3:$A$1389,'Summary By Town'!$A157,'Raw Data from UFBs'!$D$3:$D$1389,'Summary By Town'!$G$2)</f>
        <v>3835000</v>
      </c>
      <c r="J157" s="34">
        <f t="shared" si="23"/>
        <v>178660.84222841923</v>
      </c>
      <c r="K157" s="32">
        <f>COUNTIFS('Raw Data from UFBs'!$A$3:$A$1389,'Summary By Town'!$A157,'Raw Data from UFBs'!$D$3:$D$1389,'Summary By Town'!$K$2)</f>
        <v>0</v>
      </c>
      <c r="L157" s="33">
        <f>SUMIFS('Raw Data from UFBs'!E$3:E$1389,'Raw Data from UFBs'!$A$3:$A$1389,'Summary By Town'!$A157,'Raw Data from UFBs'!$D$3:$D$1389,'Summary By Town'!$K$2)</f>
        <v>0</v>
      </c>
      <c r="M157" s="33">
        <f>SUMIFS('Raw Data from UFBs'!F$3:F$1389,'Raw Data from UFBs'!$A$3:$A$1389,'Summary By Town'!$A157,'Raw Data from UFBs'!$D$3:$D$1389,'Summary By Town'!$K$2)</f>
        <v>0</v>
      </c>
      <c r="N157" s="34">
        <f t="shared" si="24"/>
        <v>0</v>
      </c>
      <c r="O157" s="32">
        <f>COUNTIFS('Raw Data from UFBs'!$A$3:$A$1389,'Summary By Town'!$A157,'Raw Data from UFBs'!$D$3:$D$1389,'Summary By Town'!$O$2)</f>
        <v>0</v>
      </c>
      <c r="P157" s="33">
        <f>SUMIFS('Raw Data from UFBs'!E$3:E$1389,'Raw Data from UFBs'!$A$3:$A$1389,'Summary By Town'!$A157,'Raw Data from UFBs'!$D$3:$D$1389,'Summary By Town'!$O$2)</f>
        <v>0</v>
      </c>
      <c r="Q157" s="33">
        <f>SUMIFS('Raw Data from UFBs'!F$3:F$1389,'Raw Data from UFBs'!$A$3:$A$1389,'Summary By Town'!$A157,'Raw Data from UFBs'!$D$3:$D$1389,'Summary By Town'!$O$2)</f>
        <v>0</v>
      </c>
      <c r="R157" s="34">
        <f t="shared" si="25"/>
        <v>0</v>
      </c>
      <c r="S157" s="32">
        <f t="shared" si="26"/>
        <v>1</v>
      </c>
      <c r="T157" s="33">
        <f t="shared" si="27"/>
        <v>36000</v>
      </c>
      <c r="U157" s="33">
        <f t="shared" si="28"/>
        <v>3835000</v>
      </c>
      <c r="V157" s="34">
        <f t="shared" si="29"/>
        <v>178660.84222841923</v>
      </c>
      <c r="W157" s="73">
        <v>296649400</v>
      </c>
      <c r="X157" s="74">
        <v>4.6586921050435262</v>
      </c>
      <c r="Y157" s="75">
        <v>0.28266513751460337</v>
      </c>
      <c r="Z157" s="5">
        <f t="shared" si="30"/>
        <v>40325.246586445261</v>
      </c>
      <c r="AA157" s="10">
        <f t="shared" si="31"/>
        <v>1.2927718714415063E-2</v>
      </c>
      <c r="AB157" s="73">
        <v>6160892</v>
      </c>
      <c r="AC157" s="7">
        <f t="shared" si="32"/>
        <v>6.5453584621261432E-3</v>
      </c>
      <c r="AE157" s="6" t="s">
        <v>189</v>
      </c>
      <c r="AF157" s="6" t="s">
        <v>1383</v>
      </c>
      <c r="AG157" s="6" t="s">
        <v>274</v>
      </c>
      <c r="AH157" s="6" t="s">
        <v>1380</v>
      </c>
      <c r="AI157" s="6" t="s">
        <v>263</v>
      </c>
      <c r="AJ157" s="6" t="s">
        <v>1386</v>
      </c>
      <c r="AK157" s="6" t="s">
        <v>2319</v>
      </c>
      <c r="AL157" s="6" t="s">
        <v>2319</v>
      </c>
      <c r="AM157" s="6" t="s">
        <v>2319</v>
      </c>
      <c r="AN157" s="6" t="s">
        <v>2319</v>
      </c>
      <c r="AO157" s="6" t="s">
        <v>2319</v>
      </c>
      <c r="AP157" s="6" t="s">
        <v>2319</v>
      </c>
      <c r="AQ157" s="6" t="s">
        <v>2319</v>
      </c>
      <c r="AR157" s="6" t="s">
        <v>2319</v>
      </c>
      <c r="AS157" s="6" t="s">
        <v>2319</v>
      </c>
      <c r="AT157" s="6" t="s">
        <v>2319</v>
      </c>
    </row>
    <row r="158" spans="1:46" ht="17.25" customHeight="1" x14ac:dyDescent="0.25">
      <c r="A158" t="s">
        <v>1391</v>
      </c>
      <c r="B158" t="s">
        <v>1808</v>
      </c>
      <c r="C158" t="s">
        <v>1381</v>
      </c>
      <c r="D158" s="28" t="str">
        <f t="shared" si="22"/>
        <v>Oaklyn borough, Camden County</v>
      </c>
      <c r="E158" t="s">
        <v>2216</v>
      </c>
      <c r="F158" t="s">
        <v>2201</v>
      </c>
      <c r="G158" s="32">
        <f>COUNTIFS('Raw Data from UFBs'!$A$3:$A$1389,'Summary By Town'!$A158,'Raw Data from UFBs'!$D$3:$D$1389,'Summary By Town'!$G$2)</f>
        <v>0</v>
      </c>
      <c r="H158" s="33">
        <f>SUMIFS('Raw Data from UFBs'!E$3:E$1389,'Raw Data from UFBs'!$A$3:$A$1389,'Summary By Town'!$A158,'Raw Data from UFBs'!$D$3:$D$1389,'Summary By Town'!$G$2)</f>
        <v>0</v>
      </c>
      <c r="I158" s="33">
        <f>SUMIFS('Raw Data from UFBs'!F$3:F$1389,'Raw Data from UFBs'!$A$3:$A$1389,'Summary By Town'!$A158,'Raw Data from UFBs'!$D$3:$D$1389,'Summary By Town'!$G$2)</f>
        <v>0</v>
      </c>
      <c r="J158" s="34">
        <f t="shared" si="23"/>
        <v>0</v>
      </c>
      <c r="K158" s="32">
        <f>COUNTIFS('Raw Data from UFBs'!$A$3:$A$1389,'Summary By Town'!$A158,'Raw Data from UFBs'!$D$3:$D$1389,'Summary By Town'!$K$2)</f>
        <v>0</v>
      </c>
      <c r="L158" s="33">
        <f>SUMIFS('Raw Data from UFBs'!E$3:E$1389,'Raw Data from UFBs'!$A$3:$A$1389,'Summary By Town'!$A158,'Raw Data from UFBs'!$D$3:$D$1389,'Summary By Town'!$K$2)</f>
        <v>0</v>
      </c>
      <c r="M158" s="33">
        <f>SUMIFS('Raw Data from UFBs'!F$3:F$1389,'Raw Data from UFBs'!$A$3:$A$1389,'Summary By Town'!$A158,'Raw Data from UFBs'!$D$3:$D$1389,'Summary By Town'!$K$2)</f>
        <v>0</v>
      </c>
      <c r="N158" s="34">
        <f t="shared" si="24"/>
        <v>0</v>
      </c>
      <c r="O158" s="32">
        <f>COUNTIFS('Raw Data from UFBs'!$A$3:$A$1389,'Summary By Town'!$A158,'Raw Data from UFBs'!$D$3:$D$1389,'Summary By Town'!$O$2)</f>
        <v>0</v>
      </c>
      <c r="P158" s="33">
        <f>SUMIFS('Raw Data from UFBs'!E$3:E$1389,'Raw Data from UFBs'!$A$3:$A$1389,'Summary By Town'!$A158,'Raw Data from UFBs'!$D$3:$D$1389,'Summary By Town'!$O$2)</f>
        <v>0</v>
      </c>
      <c r="Q158" s="33">
        <f>SUMIFS('Raw Data from UFBs'!F$3:F$1389,'Raw Data from UFBs'!$A$3:$A$1389,'Summary By Town'!$A158,'Raw Data from UFBs'!$D$3:$D$1389,'Summary By Town'!$O$2)</f>
        <v>0</v>
      </c>
      <c r="R158" s="34">
        <f t="shared" si="25"/>
        <v>0</v>
      </c>
      <c r="S158" s="32">
        <f t="shared" si="26"/>
        <v>0</v>
      </c>
      <c r="T158" s="33">
        <f t="shared" si="27"/>
        <v>0</v>
      </c>
      <c r="U158" s="33">
        <f t="shared" si="28"/>
        <v>0</v>
      </c>
      <c r="V158" s="34">
        <f t="shared" si="29"/>
        <v>0</v>
      </c>
      <c r="W158" s="73">
        <v>276253500</v>
      </c>
      <c r="X158" s="74">
        <v>4.5199518949765887</v>
      </c>
      <c r="Y158" s="75">
        <v>0.33060816851964009</v>
      </c>
      <c r="Z158" s="5">
        <f t="shared" si="30"/>
        <v>0</v>
      </c>
      <c r="AA158" s="10">
        <f t="shared" si="31"/>
        <v>0</v>
      </c>
      <c r="AB158" s="73">
        <v>6175335</v>
      </c>
      <c r="AC158" s="7">
        <f t="shared" si="32"/>
        <v>0</v>
      </c>
      <c r="AE158" s="6" t="s">
        <v>1382</v>
      </c>
      <c r="AF158" s="6" t="s">
        <v>1380</v>
      </c>
      <c r="AG158" s="6" t="s">
        <v>256</v>
      </c>
      <c r="AH158" s="6" t="s">
        <v>1386</v>
      </c>
      <c r="AI158" s="6" t="s">
        <v>193</v>
      </c>
      <c r="AJ158" s="6" t="s">
        <v>2319</v>
      </c>
      <c r="AK158" s="6" t="s">
        <v>2319</v>
      </c>
      <c r="AL158" s="6" t="s">
        <v>2319</v>
      </c>
      <c r="AM158" s="6" t="s">
        <v>2319</v>
      </c>
      <c r="AN158" s="6" t="s">
        <v>2319</v>
      </c>
      <c r="AO158" s="6" t="s">
        <v>2319</v>
      </c>
      <c r="AP158" s="6" t="s">
        <v>2319</v>
      </c>
      <c r="AQ158" s="6" t="s">
        <v>2319</v>
      </c>
      <c r="AR158" s="6" t="s">
        <v>2319</v>
      </c>
      <c r="AS158" s="6" t="s">
        <v>2319</v>
      </c>
      <c r="AT158" s="6" t="s">
        <v>2319</v>
      </c>
    </row>
    <row r="159" spans="1:46" ht="17.25" customHeight="1" x14ac:dyDescent="0.25">
      <c r="A159" t="s">
        <v>291</v>
      </c>
      <c r="B159" t="s">
        <v>1809</v>
      </c>
      <c r="C159" t="s">
        <v>1381</v>
      </c>
      <c r="D159" s="28" t="str">
        <f t="shared" si="22"/>
        <v>Pine Hill borough, Camden County</v>
      </c>
      <c r="E159" t="s">
        <v>2216</v>
      </c>
      <c r="F159" t="s">
        <v>2205</v>
      </c>
      <c r="G159" s="32">
        <f>COUNTIFS('Raw Data from UFBs'!$A$3:$A$1389,'Summary By Town'!$A159,'Raw Data from UFBs'!$D$3:$D$1389,'Summary By Town'!$G$2)</f>
        <v>2</v>
      </c>
      <c r="H159" s="33">
        <f>SUMIFS('Raw Data from UFBs'!E$3:E$1389,'Raw Data from UFBs'!$A$3:$A$1389,'Summary By Town'!$A159,'Raw Data from UFBs'!$D$3:$D$1389,'Summary By Town'!$G$2)</f>
        <v>1217761.32</v>
      </c>
      <c r="I159" s="33">
        <f>SUMIFS('Raw Data from UFBs'!F$3:F$1389,'Raw Data from UFBs'!$A$3:$A$1389,'Summary By Town'!$A159,'Raw Data from UFBs'!$D$3:$D$1389,'Summary By Town'!$G$2)</f>
        <v>33817200</v>
      </c>
      <c r="J159" s="34">
        <f t="shared" si="23"/>
        <v>1714198.5878964346</v>
      </c>
      <c r="K159" s="32">
        <f>COUNTIFS('Raw Data from UFBs'!$A$3:$A$1389,'Summary By Town'!$A159,'Raw Data from UFBs'!$D$3:$D$1389,'Summary By Town'!$K$2)</f>
        <v>0</v>
      </c>
      <c r="L159" s="33">
        <f>SUMIFS('Raw Data from UFBs'!E$3:E$1389,'Raw Data from UFBs'!$A$3:$A$1389,'Summary By Town'!$A159,'Raw Data from UFBs'!$D$3:$D$1389,'Summary By Town'!$K$2)</f>
        <v>0</v>
      </c>
      <c r="M159" s="33">
        <f>SUMIFS('Raw Data from UFBs'!F$3:F$1389,'Raw Data from UFBs'!$A$3:$A$1389,'Summary By Town'!$A159,'Raw Data from UFBs'!$D$3:$D$1389,'Summary By Town'!$K$2)</f>
        <v>0</v>
      </c>
      <c r="N159" s="34">
        <f t="shared" si="24"/>
        <v>0</v>
      </c>
      <c r="O159" s="32">
        <f>COUNTIFS('Raw Data from UFBs'!$A$3:$A$1389,'Summary By Town'!$A159,'Raw Data from UFBs'!$D$3:$D$1389,'Summary By Town'!$O$2)</f>
        <v>0</v>
      </c>
      <c r="P159" s="33">
        <f>SUMIFS('Raw Data from UFBs'!E$3:E$1389,'Raw Data from UFBs'!$A$3:$A$1389,'Summary By Town'!$A159,'Raw Data from UFBs'!$D$3:$D$1389,'Summary By Town'!$O$2)</f>
        <v>0</v>
      </c>
      <c r="Q159" s="33">
        <f>SUMIFS('Raw Data from UFBs'!F$3:F$1389,'Raw Data from UFBs'!$A$3:$A$1389,'Summary By Town'!$A159,'Raw Data from UFBs'!$D$3:$D$1389,'Summary By Town'!$O$2)</f>
        <v>0</v>
      </c>
      <c r="R159" s="34">
        <f t="shared" si="25"/>
        <v>0</v>
      </c>
      <c r="S159" s="32">
        <f t="shared" si="26"/>
        <v>2</v>
      </c>
      <c r="T159" s="33">
        <f t="shared" si="27"/>
        <v>1217761.32</v>
      </c>
      <c r="U159" s="33">
        <f t="shared" si="28"/>
        <v>33817200</v>
      </c>
      <c r="V159" s="34">
        <f t="shared" si="29"/>
        <v>1714198.5878964346</v>
      </c>
      <c r="W159" s="73">
        <v>539629957</v>
      </c>
      <c r="X159" s="74">
        <v>5.0690139570882113</v>
      </c>
      <c r="Y159" s="75">
        <v>0.24577509284907428</v>
      </c>
      <c r="Z159" s="5">
        <f t="shared" si="30"/>
        <v>122011.91561098697</v>
      </c>
      <c r="AA159" s="10">
        <f t="shared" si="31"/>
        <v>6.2667388200614668E-2</v>
      </c>
      <c r="AB159" s="73">
        <v>9700570.9100000001</v>
      </c>
      <c r="AC159" s="7">
        <f t="shared" si="32"/>
        <v>1.2577807712864496E-2</v>
      </c>
      <c r="AE159" s="6" t="s">
        <v>302</v>
      </c>
      <c r="AF159" s="6" t="s">
        <v>1392</v>
      </c>
      <c r="AG159" s="6" t="s">
        <v>190</v>
      </c>
      <c r="AH159" s="6" t="s">
        <v>1384</v>
      </c>
      <c r="AI159" s="6" t="s">
        <v>276</v>
      </c>
      <c r="AJ159" s="6" t="s">
        <v>270</v>
      </c>
      <c r="AK159" s="6" t="s">
        <v>2319</v>
      </c>
      <c r="AL159" s="6" t="s">
        <v>2319</v>
      </c>
      <c r="AM159" s="6" t="s">
        <v>2319</v>
      </c>
      <c r="AN159" s="6" t="s">
        <v>2319</v>
      </c>
      <c r="AO159" s="6" t="s">
        <v>2319</v>
      </c>
      <c r="AP159" s="6" t="s">
        <v>2319</v>
      </c>
      <c r="AQ159" s="6" t="s">
        <v>2319</v>
      </c>
      <c r="AR159" s="6" t="s">
        <v>2319</v>
      </c>
      <c r="AS159" s="6" t="s">
        <v>2319</v>
      </c>
      <c r="AT159" s="6" t="s">
        <v>2319</v>
      </c>
    </row>
    <row r="160" spans="1:46" ht="17.25" customHeight="1" x14ac:dyDescent="0.25">
      <c r="A160" t="s">
        <v>1392</v>
      </c>
      <c r="B160" t="s">
        <v>1810</v>
      </c>
      <c r="C160" t="s">
        <v>1381</v>
      </c>
      <c r="D160" s="28" t="str">
        <f t="shared" si="22"/>
        <v>Pine Valley borough, Camden County</v>
      </c>
      <c r="E160" t="s">
        <v>2216</v>
      </c>
      <c r="F160" t="s">
        <v>2201</v>
      </c>
      <c r="G160" s="32">
        <f>COUNTIFS('Raw Data from UFBs'!$A$3:$A$1389,'Summary By Town'!$A160,'Raw Data from UFBs'!$D$3:$D$1389,'Summary By Town'!$G$2)</f>
        <v>0</v>
      </c>
      <c r="H160" s="33">
        <f>SUMIFS('Raw Data from UFBs'!E$3:E$1389,'Raw Data from UFBs'!$A$3:$A$1389,'Summary By Town'!$A160,'Raw Data from UFBs'!$D$3:$D$1389,'Summary By Town'!$G$2)</f>
        <v>0</v>
      </c>
      <c r="I160" s="33">
        <f>SUMIFS('Raw Data from UFBs'!F$3:F$1389,'Raw Data from UFBs'!$A$3:$A$1389,'Summary By Town'!$A160,'Raw Data from UFBs'!$D$3:$D$1389,'Summary By Town'!$G$2)</f>
        <v>0</v>
      </c>
      <c r="J160" s="34">
        <f t="shared" si="23"/>
        <v>0</v>
      </c>
      <c r="K160" s="32">
        <f>COUNTIFS('Raw Data from UFBs'!$A$3:$A$1389,'Summary By Town'!$A160,'Raw Data from UFBs'!$D$3:$D$1389,'Summary By Town'!$K$2)</f>
        <v>0</v>
      </c>
      <c r="L160" s="33">
        <f>SUMIFS('Raw Data from UFBs'!E$3:E$1389,'Raw Data from UFBs'!$A$3:$A$1389,'Summary By Town'!$A160,'Raw Data from UFBs'!$D$3:$D$1389,'Summary By Town'!$K$2)</f>
        <v>0</v>
      </c>
      <c r="M160" s="33">
        <f>SUMIFS('Raw Data from UFBs'!F$3:F$1389,'Raw Data from UFBs'!$A$3:$A$1389,'Summary By Town'!$A160,'Raw Data from UFBs'!$D$3:$D$1389,'Summary By Town'!$K$2)</f>
        <v>0</v>
      </c>
      <c r="N160" s="34">
        <f t="shared" si="24"/>
        <v>0</v>
      </c>
      <c r="O160" s="32">
        <f>COUNTIFS('Raw Data from UFBs'!$A$3:$A$1389,'Summary By Town'!$A160,'Raw Data from UFBs'!$D$3:$D$1389,'Summary By Town'!$O$2)</f>
        <v>0</v>
      </c>
      <c r="P160" s="33">
        <f>SUMIFS('Raw Data from UFBs'!E$3:E$1389,'Raw Data from UFBs'!$A$3:$A$1389,'Summary By Town'!$A160,'Raw Data from UFBs'!$D$3:$D$1389,'Summary By Town'!$O$2)</f>
        <v>0</v>
      </c>
      <c r="Q160" s="33">
        <f>SUMIFS('Raw Data from UFBs'!F$3:F$1389,'Raw Data from UFBs'!$A$3:$A$1389,'Summary By Town'!$A160,'Raw Data from UFBs'!$D$3:$D$1389,'Summary By Town'!$O$2)</f>
        <v>0</v>
      </c>
      <c r="R160" s="34">
        <f t="shared" si="25"/>
        <v>0</v>
      </c>
      <c r="S160" s="32">
        <f t="shared" si="26"/>
        <v>0</v>
      </c>
      <c r="T160" s="33">
        <f t="shared" si="27"/>
        <v>0</v>
      </c>
      <c r="U160" s="33">
        <f t="shared" si="28"/>
        <v>0</v>
      </c>
      <c r="V160" s="34">
        <f t="shared" si="29"/>
        <v>0</v>
      </c>
      <c r="W160" s="73">
        <v>44111400</v>
      </c>
      <c r="X160" s="74">
        <v>1.7364580909090912</v>
      </c>
      <c r="Y160" s="75">
        <v>0.49997280252660597</v>
      </c>
      <c r="Z160" s="5">
        <f t="shared" si="30"/>
        <v>0</v>
      </c>
      <c r="AA160" s="10">
        <f t="shared" si="31"/>
        <v>0</v>
      </c>
      <c r="AB160" s="73">
        <v>511000</v>
      </c>
      <c r="AC160" s="7">
        <f t="shared" si="32"/>
        <v>0</v>
      </c>
      <c r="AE160" s="6" t="s">
        <v>291</v>
      </c>
      <c r="AF160" s="6" t="s">
        <v>1384</v>
      </c>
      <c r="AG160" s="6" t="s">
        <v>2319</v>
      </c>
      <c r="AH160" s="6" t="s">
        <v>2319</v>
      </c>
      <c r="AI160" s="6" t="s">
        <v>2319</v>
      </c>
      <c r="AJ160" s="6" t="s">
        <v>2319</v>
      </c>
      <c r="AK160" s="6" t="s">
        <v>2319</v>
      </c>
      <c r="AL160" s="6" t="s">
        <v>2319</v>
      </c>
      <c r="AM160" s="6" t="s">
        <v>2319</v>
      </c>
      <c r="AN160" s="6" t="s">
        <v>2319</v>
      </c>
      <c r="AO160" s="6" t="s">
        <v>2319</v>
      </c>
      <c r="AP160" s="6" t="s">
        <v>2319</v>
      </c>
      <c r="AQ160" s="6" t="s">
        <v>2319</v>
      </c>
      <c r="AR160" s="6" t="s">
        <v>2319</v>
      </c>
      <c r="AS160" s="6" t="s">
        <v>2319</v>
      </c>
      <c r="AT160" s="6" t="s">
        <v>2319</v>
      </c>
    </row>
    <row r="161" spans="1:46" ht="17.25" customHeight="1" x14ac:dyDescent="0.25">
      <c r="A161" t="s">
        <v>292</v>
      </c>
      <c r="B161" t="s">
        <v>1811</v>
      </c>
      <c r="C161" t="s">
        <v>1381</v>
      </c>
      <c r="D161" s="28" t="str">
        <f t="shared" si="22"/>
        <v>Runnemede borough, Camden County</v>
      </c>
      <c r="E161" t="s">
        <v>2216</v>
      </c>
      <c r="F161" t="s">
        <v>2201</v>
      </c>
      <c r="G161" s="32">
        <f>COUNTIFS('Raw Data from UFBs'!$A$3:$A$1389,'Summary By Town'!$A161,'Raw Data from UFBs'!$D$3:$D$1389,'Summary By Town'!$G$2)</f>
        <v>1</v>
      </c>
      <c r="H161" s="33">
        <f>SUMIFS('Raw Data from UFBs'!E$3:E$1389,'Raw Data from UFBs'!$A$3:$A$1389,'Summary By Town'!$A161,'Raw Data from UFBs'!$D$3:$D$1389,'Summary By Town'!$G$2)</f>
        <v>3100</v>
      </c>
      <c r="I161" s="33">
        <f>SUMIFS('Raw Data from UFBs'!F$3:F$1389,'Raw Data from UFBs'!$A$3:$A$1389,'Summary By Town'!$A161,'Raw Data from UFBs'!$D$3:$D$1389,'Summary By Town'!$G$2)</f>
        <v>220000</v>
      </c>
      <c r="J161" s="34">
        <f t="shared" si="23"/>
        <v>8829.2526410271093</v>
      </c>
      <c r="K161" s="32">
        <f>COUNTIFS('Raw Data from UFBs'!$A$3:$A$1389,'Summary By Town'!$A161,'Raw Data from UFBs'!$D$3:$D$1389,'Summary By Town'!$K$2)</f>
        <v>0</v>
      </c>
      <c r="L161" s="33">
        <f>SUMIFS('Raw Data from UFBs'!E$3:E$1389,'Raw Data from UFBs'!$A$3:$A$1389,'Summary By Town'!$A161,'Raw Data from UFBs'!$D$3:$D$1389,'Summary By Town'!$K$2)</f>
        <v>0</v>
      </c>
      <c r="M161" s="33">
        <f>SUMIFS('Raw Data from UFBs'!F$3:F$1389,'Raw Data from UFBs'!$A$3:$A$1389,'Summary By Town'!$A161,'Raw Data from UFBs'!$D$3:$D$1389,'Summary By Town'!$K$2)</f>
        <v>0</v>
      </c>
      <c r="N161" s="34">
        <f t="shared" si="24"/>
        <v>0</v>
      </c>
      <c r="O161" s="32">
        <f>COUNTIFS('Raw Data from UFBs'!$A$3:$A$1389,'Summary By Town'!$A161,'Raw Data from UFBs'!$D$3:$D$1389,'Summary By Town'!$O$2)</f>
        <v>0</v>
      </c>
      <c r="P161" s="33">
        <f>SUMIFS('Raw Data from UFBs'!E$3:E$1389,'Raw Data from UFBs'!$A$3:$A$1389,'Summary By Town'!$A161,'Raw Data from UFBs'!$D$3:$D$1389,'Summary By Town'!$O$2)</f>
        <v>0</v>
      </c>
      <c r="Q161" s="33">
        <f>SUMIFS('Raw Data from UFBs'!F$3:F$1389,'Raw Data from UFBs'!$A$3:$A$1389,'Summary By Town'!$A161,'Raw Data from UFBs'!$D$3:$D$1389,'Summary By Town'!$O$2)</f>
        <v>0</v>
      </c>
      <c r="R161" s="34">
        <f t="shared" si="25"/>
        <v>0</v>
      </c>
      <c r="S161" s="32">
        <f t="shared" si="26"/>
        <v>1</v>
      </c>
      <c r="T161" s="33">
        <f t="shared" si="27"/>
        <v>3100</v>
      </c>
      <c r="U161" s="33">
        <f t="shared" si="28"/>
        <v>220000</v>
      </c>
      <c r="V161" s="34">
        <f t="shared" si="29"/>
        <v>8829.2526410271093</v>
      </c>
      <c r="W161" s="73">
        <v>577826179</v>
      </c>
      <c r="X161" s="74">
        <v>4.0132966550123221</v>
      </c>
      <c r="Y161" s="75">
        <v>0.27310238733784015</v>
      </c>
      <c r="Z161" s="5">
        <f t="shared" si="30"/>
        <v>1564.6725739261292</v>
      </c>
      <c r="AA161" s="10">
        <f t="shared" si="31"/>
        <v>3.8073733589007224E-4</v>
      </c>
      <c r="AB161" s="73">
        <v>8825240.1899999995</v>
      </c>
      <c r="AC161" s="7">
        <f t="shared" si="32"/>
        <v>1.7729518293440683E-4</v>
      </c>
      <c r="AE161" s="6" t="s">
        <v>270</v>
      </c>
      <c r="AF161" s="6" t="s">
        <v>1076</v>
      </c>
      <c r="AG161" s="6" t="s">
        <v>444</v>
      </c>
      <c r="AH161" s="6" t="s">
        <v>189</v>
      </c>
      <c r="AI161" s="6" t="s">
        <v>185</v>
      </c>
      <c r="AJ161" s="6" t="s">
        <v>2319</v>
      </c>
      <c r="AK161" s="6" t="s">
        <v>2319</v>
      </c>
      <c r="AL161" s="6" t="s">
        <v>2319</v>
      </c>
      <c r="AM161" s="6" t="s">
        <v>2319</v>
      </c>
      <c r="AN161" s="6" t="s">
        <v>2319</v>
      </c>
      <c r="AO161" s="6" t="s">
        <v>2319</v>
      </c>
      <c r="AP161" s="6" t="s">
        <v>2319</v>
      </c>
      <c r="AQ161" s="6" t="s">
        <v>2319</v>
      </c>
      <c r="AR161" s="6" t="s">
        <v>2319</v>
      </c>
      <c r="AS161" s="6" t="s">
        <v>2319</v>
      </c>
      <c r="AT161" s="6" t="s">
        <v>2319</v>
      </c>
    </row>
    <row r="162" spans="1:46" ht="17.25" customHeight="1" x14ac:dyDescent="0.25">
      <c r="A162" t="s">
        <v>294</v>
      </c>
      <c r="B162" t="s">
        <v>1812</v>
      </c>
      <c r="C162" t="s">
        <v>1381</v>
      </c>
      <c r="D162" s="28" t="str">
        <f t="shared" si="22"/>
        <v>Somerdale borough, Camden County</v>
      </c>
      <c r="E162" t="s">
        <v>2216</v>
      </c>
      <c r="F162" t="s">
        <v>2201</v>
      </c>
      <c r="G162" s="32">
        <f>COUNTIFS('Raw Data from UFBs'!$A$3:$A$1389,'Summary By Town'!$A162,'Raw Data from UFBs'!$D$3:$D$1389,'Summary By Town'!$G$2)</f>
        <v>1</v>
      </c>
      <c r="H162" s="33">
        <f>SUMIFS('Raw Data from UFBs'!E$3:E$1389,'Raw Data from UFBs'!$A$3:$A$1389,'Summary By Town'!$A162,'Raw Data from UFBs'!$D$3:$D$1389,'Summary By Town'!$G$2)</f>
        <v>14848.68</v>
      </c>
      <c r="I162" s="33">
        <f>SUMIFS('Raw Data from UFBs'!F$3:F$1389,'Raw Data from UFBs'!$A$3:$A$1389,'Summary By Town'!$A162,'Raw Data from UFBs'!$D$3:$D$1389,'Summary By Town'!$G$2)</f>
        <v>225000</v>
      </c>
      <c r="J162" s="34">
        <f t="shared" si="23"/>
        <v>9454.0136239463664</v>
      </c>
      <c r="K162" s="32">
        <f>COUNTIFS('Raw Data from UFBs'!$A$3:$A$1389,'Summary By Town'!$A162,'Raw Data from UFBs'!$D$3:$D$1389,'Summary By Town'!$K$2)</f>
        <v>1</v>
      </c>
      <c r="L162" s="33">
        <f>SUMIFS('Raw Data from UFBs'!E$3:E$1389,'Raw Data from UFBs'!$A$3:$A$1389,'Summary By Town'!$A162,'Raw Data from UFBs'!$D$3:$D$1389,'Summary By Town'!$K$2)</f>
        <v>403392</v>
      </c>
      <c r="M162" s="33">
        <f>SUMIFS('Raw Data from UFBs'!F$3:F$1389,'Raw Data from UFBs'!$A$3:$A$1389,'Summary By Town'!$A162,'Raw Data from UFBs'!$D$3:$D$1389,'Summary By Town'!$K$2)</f>
        <v>8800000</v>
      </c>
      <c r="N162" s="34">
        <f t="shared" si="24"/>
        <v>369756.97729212453</v>
      </c>
      <c r="O162" s="32">
        <f>COUNTIFS('Raw Data from UFBs'!$A$3:$A$1389,'Summary By Town'!$A162,'Raw Data from UFBs'!$D$3:$D$1389,'Summary By Town'!$O$2)</f>
        <v>0</v>
      </c>
      <c r="P162" s="33">
        <f>SUMIFS('Raw Data from UFBs'!E$3:E$1389,'Raw Data from UFBs'!$A$3:$A$1389,'Summary By Town'!$A162,'Raw Data from UFBs'!$D$3:$D$1389,'Summary By Town'!$O$2)</f>
        <v>0</v>
      </c>
      <c r="Q162" s="33">
        <f>SUMIFS('Raw Data from UFBs'!F$3:F$1389,'Raw Data from UFBs'!$A$3:$A$1389,'Summary By Town'!$A162,'Raw Data from UFBs'!$D$3:$D$1389,'Summary By Town'!$O$2)</f>
        <v>0</v>
      </c>
      <c r="R162" s="34">
        <f t="shared" si="25"/>
        <v>0</v>
      </c>
      <c r="S162" s="32">
        <f t="shared" si="26"/>
        <v>2</v>
      </c>
      <c r="T162" s="33">
        <f t="shared" si="27"/>
        <v>418240.68</v>
      </c>
      <c r="U162" s="33">
        <f t="shared" si="28"/>
        <v>9025000</v>
      </c>
      <c r="V162" s="34">
        <f t="shared" si="29"/>
        <v>379210.99091607088</v>
      </c>
      <c r="W162" s="73">
        <v>376335820</v>
      </c>
      <c r="X162" s="74">
        <v>4.2017838328650514</v>
      </c>
      <c r="Y162" s="75">
        <v>0.26356858858966598</v>
      </c>
      <c r="Z162" s="5">
        <f t="shared" si="30"/>
        <v>-10287.00006494469</v>
      </c>
      <c r="AA162" s="10">
        <f t="shared" si="31"/>
        <v>2.3981241009691824E-2</v>
      </c>
      <c r="AB162" s="73">
        <v>6740048.0600000005</v>
      </c>
      <c r="AC162" s="7">
        <f t="shared" si="32"/>
        <v>-1.5262502542073401E-3</v>
      </c>
      <c r="AE162" s="6" t="s">
        <v>276</v>
      </c>
      <c r="AF162" s="6" t="s">
        <v>1393</v>
      </c>
      <c r="AG162" s="6" t="s">
        <v>1388</v>
      </c>
      <c r="AH162" s="6" t="s">
        <v>270</v>
      </c>
      <c r="AI162" s="6" t="s">
        <v>1076</v>
      </c>
      <c r="AJ162" s="6" t="s">
        <v>297</v>
      </c>
      <c r="AK162" s="6" t="s">
        <v>1390</v>
      </c>
      <c r="AL162" s="6" t="s">
        <v>238</v>
      </c>
      <c r="AM162" s="6" t="s">
        <v>2319</v>
      </c>
      <c r="AN162" s="6" t="s">
        <v>2319</v>
      </c>
      <c r="AO162" s="6" t="s">
        <v>2319</v>
      </c>
      <c r="AP162" s="6" t="s">
        <v>2319</v>
      </c>
      <c r="AQ162" s="6" t="s">
        <v>2319</v>
      </c>
      <c r="AR162" s="6" t="s">
        <v>2319</v>
      </c>
      <c r="AS162" s="6" t="s">
        <v>2319</v>
      </c>
      <c r="AT162" s="6" t="s">
        <v>2319</v>
      </c>
    </row>
    <row r="163" spans="1:46" ht="17.25" customHeight="1" x14ac:dyDescent="0.25">
      <c r="A163" t="s">
        <v>1393</v>
      </c>
      <c r="B163" t="s">
        <v>1813</v>
      </c>
      <c r="C163" t="s">
        <v>1381</v>
      </c>
      <c r="D163" s="28" t="str">
        <f t="shared" si="22"/>
        <v>Stratford borough, Camden County</v>
      </c>
      <c r="E163" t="s">
        <v>2216</v>
      </c>
      <c r="F163" t="s">
        <v>2201</v>
      </c>
      <c r="G163" s="32">
        <f>COUNTIFS('Raw Data from UFBs'!$A$3:$A$1389,'Summary By Town'!$A163,'Raw Data from UFBs'!$D$3:$D$1389,'Summary By Town'!$G$2)</f>
        <v>0</v>
      </c>
      <c r="H163" s="33">
        <f>SUMIFS('Raw Data from UFBs'!E$3:E$1389,'Raw Data from UFBs'!$A$3:$A$1389,'Summary By Town'!$A163,'Raw Data from UFBs'!$D$3:$D$1389,'Summary By Town'!$G$2)</f>
        <v>0</v>
      </c>
      <c r="I163" s="33">
        <f>SUMIFS('Raw Data from UFBs'!F$3:F$1389,'Raw Data from UFBs'!$A$3:$A$1389,'Summary By Town'!$A163,'Raw Data from UFBs'!$D$3:$D$1389,'Summary By Town'!$G$2)</f>
        <v>0</v>
      </c>
      <c r="J163" s="34">
        <f t="shared" si="23"/>
        <v>0</v>
      </c>
      <c r="K163" s="32">
        <f>COUNTIFS('Raw Data from UFBs'!$A$3:$A$1389,'Summary By Town'!$A163,'Raw Data from UFBs'!$D$3:$D$1389,'Summary By Town'!$K$2)</f>
        <v>1</v>
      </c>
      <c r="L163" s="33">
        <f>SUMIFS('Raw Data from UFBs'!E$3:E$1389,'Raw Data from UFBs'!$A$3:$A$1389,'Summary By Town'!$A163,'Raw Data from UFBs'!$D$3:$D$1389,'Summary By Town'!$K$2)</f>
        <v>124463.26</v>
      </c>
      <c r="M163" s="33">
        <f>SUMIFS('Raw Data from UFBs'!F$3:F$1389,'Raw Data from UFBs'!$A$3:$A$1389,'Summary By Town'!$A163,'Raw Data from UFBs'!$D$3:$D$1389,'Summary By Town'!$K$2)</f>
        <v>879000</v>
      </c>
      <c r="N163" s="34">
        <f t="shared" si="24"/>
        <v>38883.148810856874</v>
      </c>
      <c r="O163" s="32">
        <f>COUNTIFS('Raw Data from UFBs'!$A$3:$A$1389,'Summary By Town'!$A163,'Raw Data from UFBs'!$D$3:$D$1389,'Summary By Town'!$O$2)</f>
        <v>0</v>
      </c>
      <c r="P163" s="33">
        <f>SUMIFS('Raw Data from UFBs'!E$3:E$1389,'Raw Data from UFBs'!$A$3:$A$1389,'Summary By Town'!$A163,'Raw Data from UFBs'!$D$3:$D$1389,'Summary By Town'!$O$2)</f>
        <v>0</v>
      </c>
      <c r="Q163" s="33">
        <f>SUMIFS('Raw Data from UFBs'!F$3:F$1389,'Raw Data from UFBs'!$A$3:$A$1389,'Summary By Town'!$A163,'Raw Data from UFBs'!$D$3:$D$1389,'Summary By Town'!$O$2)</f>
        <v>0</v>
      </c>
      <c r="R163" s="34">
        <f t="shared" si="25"/>
        <v>0</v>
      </c>
      <c r="S163" s="32">
        <f t="shared" si="26"/>
        <v>1</v>
      </c>
      <c r="T163" s="33">
        <f t="shared" si="27"/>
        <v>124463.26</v>
      </c>
      <c r="U163" s="33">
        <f t="shared" si="28"/>
        <v>879000</v>
      </c>
      <c r="V163" s="34">
        <f t="shared" si="29"/>
        <v>38883.148810856874</v>
      </c>
      <c r="W163" s="73">
        <v>570781600</v>
      </c>
      <c r="X163" s="74">
        <v>4.4235664176173914</v>
      </c>
      <c r="Y163" s="75">
        <v>0.22584354490748473</v>
      </c>
      <c r="Z163" s="5">
        <f t="shared" si="30"/>
        <v>-19327.715684532781</v>
      </c>
      <c r="AA163" s="10">
        <f t="shared" si="31"/>
        <v>1.5399935807321049E-3</v>
      </c>
      <c r="AB163" s="73">
        <v>6441409.6899999995</v>
      </c>
      <c r="AC163" s="7">
        <f t="shared" si="32"/>
        <v>-3.0005412812878825E-3</v>
      </c>
      <c r="AE163" s="6" t="s">
        <v>1389</v>
      </c>
      <c r="AF163" s="6" t="s">
        <v>276</v>
      </c>
      <c r="AG163" s="6" t="s">
        <v>1388</v>
      </c>
      <c r="AH163" s="6" t="s">
        <v>270</v>
      </c>
      <c r="AI163" s="6" t="s">
        <v>294</v>
      </c>
      <c r="AJ163" s="6" t="s">
        <v>2319</v>
      </c>
      <c r="AK163" s="6" t="s">
        <v>2319</v>
      </c>
      <c r="AL163" s="6" t="s">
        <v>2319</v>
      </c>
      <c r="AM163" s="6" t="s">
        <v>2319</v>
      </c>
      <c r="AN163" s="6" t="s">
        <v>2319</v>
      </c>
      <c r="AO163" s="6" t="s">
        <v>2319</v>
      </c>
      <c r="AP163" s="6" t="s">
        <v>2319</v>
      </c>
      <c r="AQ163" s="6" t="s">
        <v>2319</v>
      </c>
      <c r="AR163" s="6" t="s">
        <v>2319</v>
      </c>
      <c r="AS163" s="6" t="s">
        <v>2319</v>
      </c>
      <c r="AT163" s="6" t="s">
        <v>2319</v>
      </c>
    </row>
    <row r="164" spans="1:46" ht="17.25" customHeight="1" x14ac:dyDescent="0.25">
      <c r="A164" t="s">
        <v>1394</v>
      </c>
      <c r="B164" t="s">
        <v>1814</v>
      </c>
      <c r="C164" t="s">
        <v>1381</v>
      </c>
      <c r="D164" s="28" t="str">
        <f t="shared" si="22"/>
        <v>Tavistock borough, Camden County</v>
      </c>
      <c r="E164" t="s">
        <v>2216</v>
      </c>
      <c r="F164" t="s">
        <v>2201</v>
      </c>
      <c r="G164" s="32">
        <f>COUNTIFS('Raw Data from UFBs'!$A$3:$A$1389,'Summary By Town'!$A164,'Raw Data from UFBs'!$D$3:$D$1389,'Summary By Town'!$G$2)</f>
        <v>0</v>
      </c>
      <c r="H164" s="33">
        <f>SUMIFS('Raw Data from UFBs'!E$3:E$1389,'Raw Data from UFBs'!$A$3:$A$1389,'Summary By Town'!$A164,'Raw Data from UFBs'!$D$3:$D$1389,'Summary By Town'!$G$2)</f>
        <v>0</v>
      </c>
      <c r="I164" s="33">
        <f>SUMIFS('Raw Data from UFBs'!F$3:F$1389,'Raw Data from UFBs'!$A$3:$A$1389,'Summary By Town'!$A164,'Raw Data from UFBs'!$D$3:$D$1389,'Summary By Town'!$G$2)</f>
        <v>0</v>
      </c>
      <c r="J164" s="34">
        <f t="shared" si="23"/>
        <v>0</v>
      </c>
      <c r="K164" s="32">
        <f>COUNTIFS('Raw Data from UFBs'!$A$3:$A$1389,'Summary By Town'!$A164,'Raw Data from UFBs'!$D$3:$D$1389,'Summary By Town'!$K$2)</f>
        <v>0</v>
      </c>
      <c r="L164" s="33">
        <f>SUMIFS('Raw Data from UFBs'!E$3:E$1389,'Raw Data from UFBs'!$A$3:$A$1389,'Summary By Town'!$A164,'Raw Data from UFBs'!$D$3:$D$1389,'Summary By Town'!$K$2)</f>
        <v>0</v>
      </c>
      <c r="M164" s="33">
        <f>SUMIFS('Raw Data from UFBs'!F$3:F$1389,'Raw Data from UFBs'!$A$3:$A$1389,'Summary By Town'!$A164,'Raw Data from UFBs'!$D$3:$D$1389,'Summary By Town'!$K$2)</f>
        <v>0</v>
      </c>
      <c r="N164" s="34">
        <f t="shared" si="24"/>
        <v>0</v>
      </c>
      <c r="O164" s="32">
        <f>COUNTIFS('Raw Data from UFBs'!$A$3:$A$1389,'Summary By Town'!$A164,'Raw Data from UFBs'!$D$3:$D$1389,'Summary By Town'!$O$2)</f>
        <v>0</v>
      </c>
      <c r="P164" s="33">
        <f>SUMIFS('Raw Data from UFBs'!E$3:E$1389,'Raw Data from UFBs'!$A$3:$A$1389,'Summary By Town'!$A164,'Raw Data from UFBs'!$D$3:$D$1389,'Summary By Town'!$O$2)</f>
        <v>0</v>
      </c>
      <c r="Q164" s="33">
        <f>SUMIFS('Raw Data from UFBs'!F$3:F$1389,'Raw Data from UFBs'!$A$3:$A$1389,'Summary By Town'!$A164,'Raw Data from UFBs'!$D$3:$D$1389,'Summary By Town'!$O$2)</f>
        <v>0</v>
      </c>
      <c r="R164" s="34">
        <f t="shared" si="25"/>
        <v>0</v>
      </c>
      <c r="S164" s="32">
        <f t="shared" si="26"/>
        <v>0</v>
      </c>
      <c r="T164" s="33">
        <f t="shared" si="27"/>
        <v>0</v>
      </c>
      <c r="U164" s="33">
        <f t="shared" si="28"/>
        <v>0</v>
      </c>
      <c r="V164" s="34">
        <f t="shared" si="29"/>
        <v>0</v>
      </c>
      <c r="W164" s="73">
        <v>17478796</v>
      </c>
      <c r="X164" s="74">
        <v>1.7378074454733858</v>
      </c>
      <c r="Y164" s="75">
        <v>0.41956351355840493</v>
      </c>
      <c r="Z164" s="5">
        <f t="shared" si="30"/>
        <v>0</v>
      </c>
      <c r="AA164" s="10">
        <f t="shared" si="31"/>
        <v>0</v>
      </c>
      <c r="AB164" s="73">
        <v>154248</v>
      </c>
      <c r="AC164" s="7">
        <f t="shared" si="32"/>
        <v>0</v>
      </c>
      <c r="AE164" s="6" t="s">
        <v>1390</v>
      </c>
      <c r="AF164" s="6" t="s">
        <v>185</v>
      </c>
      <c r="AG164" s="6" t="s">
        <v>1387</v>
      </c>
      <c r="AH164" s="6" t="s">
        <v>2319</v>
      </c>
      <c r="AI164" s="6" t="s">
        <v>2319</v>
      </c>
      <c r="AJ164" s="6" t="s">
        <v>2319</v>
      </c>
      <c r="AK164" s="6" t="s">
        <v>2319</v>
      </c>
      <c r="AL164" s="6" t="s">
        <v>2319</v>
      </c>
      <c r="AM164" s="6" t="s">
        <v>2319</v>
      </c>
      <c r="AN164" s="6" t="s">
        <v>2319</v>
      </c>
      <c r="AO164" s="6" t="s">
        <v>2319</v>
      </c>
      <c r="AP164" s="6" t="s">
        <v>2319</v>
      </c>
      <c r="AQ164" s="6" t="s">
        <v>2319</v>
      </c>
      <c r="AR164" s="6" t="s">
        <v>2319</v>
      </c>
      <c r="AS164" s="6" t="s">
        <v>2319</v>
      </c>
      <c r="AT164" s="6" t="s">
        <v>2319</v>
      </c>
    </row>
    <row r="165" spans="1:46" ht="17.25" customHeight="1" x14ac:dyDescent="0.25">
      <c r="A165" t="s">
        <v>1396</v>
      </c>
      <c r="B165" t="s">
        <v>1815</v>
      </c>
      <c r="C165" t="s">
        <v>1381</v>
      </c>
      <c r="D165" s="28" t="str">
        <f t="shared" si="22"/>
        <v>Woodlynne borough, Camden County</v>
      </c>
      <c r="E165" t="s">
        <v>2216</v>
      </c>
      <c r="F165" t="s">
        <v>2205</v>
      </c>
      <c r="G165" s="32">
        <f>COUNTIFS('Raw Data from UFBs'!$A$3:$A$1389,'Summary By Town'!$A165,'Raw Data from UFBs'!$D$3:$D$1389,'Summary By Town'!$G$2)</f>
        <v>0</v>
      </c>
      <c r="H165" s="33">
        <f>SUMIFS('Raw Data from UFBs'!E$3:E$1389,'Raw Data from UFBs'!$A$3:$A$1389,'Summary By Town'!$A165,'Raw Data from UFBs'!$D$3:$D$1389,'Summary By Town'!$G$2)</f>
        <v>0</v>
      </c>
      <c r="I165" s="33">
        <f>SUMIFS('Raw Data from UFBs'!F$3:F$1389,'Raw Data from UFBs'!$A$3:$A$1389,'Summary By Town'!$A165,'Raw Data from UFBs'!$D$3:$D$1389,'Summary By Town'!$G$2)</f>
        <v>0</v>
      </c>
      <c r="J165" s="34">
        <f t="shared" si="23"/>
        <v>0</v>
      </c>
      <c r="K165" s="32">
        <f>COUNTIFS('Raw Data from UFBs'!$A$3:$A$1389,'Summary By Town'!$A165,'Raw Data from UFBs'!$D$3:$D$1389,'Summary By Town'!$K$2)</f>
        <v>0</v>
      </c>
      <c r="L165" s="33">
        <f>SUMIFS('Raw Data from UFBs'!E$3:E$1389,'Raw Data from UFBs'!$A$3:$A$1389,'Summary By Town'!$A165,'Raw Data from UFBs'!$D$3:$D$1389,'Summary By Town'!$K$2)</f>
        <v>0</v>
      </c>
      <c r="M165" s="33">
        <f>SUMIFS('Raw Data from UFBs'!F$3:F$1389,'Raw Data from UFBs'!$A$3:$A$1389,'Summary By Town'!$A165,'Raw Data from UFBs'!$D$3:$D$1389,'Summary By Town'!$K$2)</f>
        <v>0</v>
      </c>
      <c r="N165" s="34">
        <f t="shared" si="24"/>
        <v>0</v>
      </c>
      <c r="O165" s="32">
        <f>COUNTIFS('Raw Data from UFBs'!$A$3:$A$1389,'Summary By Town'!$A165,'Raw Data from UFBs'!$D$3:$D$1389,'Summary By Town'!$O$2)</f>
        <v>0</v>
      </c>
      <c r="P165" s="33">
        <f>SUMIFS('Raw Data from UFBs'!E$3:E$1389,'Raw Data from UFBs'!$A$3:$A$1389,'Summary By Town'!$A165,'Raw Data from UFBs'!$D$3:$D$1389,'Summary By Town'!$O$2)</f>
        <v>0</v>
      </c>
      <c r="Q165" s="33">
        <f>SUMIFS('Raw Data from UFBs'!F$3:F$1389,'Raw Data from UFBs'!$A$3:$A$1389,'Summary By Town'!$A165,'Raw Data from UFBs'!$D$3:$D$1389,'Summary By Town'!$O$2)</f>
        <v>0</v>
      </c>
      <c r="R165" s="34">
        <f t="shared" si="25"/>
        <v>0</v>
      </c>
      <c r="S165" s="32">
        <f t="shared" si="26"/>
        <v>0</v>
      </c>
      <c r="T165" s="33">
        <f t="shared" si="27"/>
        <v>0</v>
      </c>
      <c r="U165" s="33">
        <f t="shared" si="28"/>
        <v>0</v>
      </c>
      <c r="V165" s="34">
        <f t="shared" si="29"/>
        <v>0</v>
      </c>
      <c r="W165" s="73">
        <v>72269222</v>
      </c>
      <c r="X165" s="74">
        <v>7.7515329333903109</v>
      </c>
      <c r="Y165" s="75">
        <v>0.41530370878845968</v>
      </c>
      <c r="Z165" s="5">
        <f t="shared" si="30"/>
        <v>0</v>
      </c>
      <c r="AA165" s="10">
        <f t="shared" si="31"/>
        <v>0</v>
      </c>
      <c r="AB165" s="73">
        <v>3880269.63</v>
      </c>
      <c r="AC165" s="7">
        <f t="shared" si="32"/>
        <v>0</v>
      </c>
      <c r="AE165" s="6" t="s">
        <v>256</v>
      </c>
      <c r="AF165" s="6" t="s">
        <v>193</v>
      </c>
      <c r="AG165" s="6" t="s">
        <v>2319</v>
      </c>
      <c r="AH165" s="6" t="s">
        <v>2319</v>
      </c>
      <c r="AI165" s="6" t="s">
        <v>2319</v>
      </c>
      <c r="AJ165" s="6" t="s">
        <v>2319</v>
      </c>
      <c r="AK165" s="6" t="s">
        <v>2319</v>
      </c>
      <c r="AL165" s="6" t="s">
        <v>2319</v>
      </c>
      <c r="AM165" s="6" t="s">
        <v>2319</v>
      </c>
      <c r="AN165" s="6" t="s">
        <v>2319</v>
      </c>
      <c r="AO165" s="6" t="s">
        <v>2319</v>
      </c>
      <c r="AP165" s="6" t="s">
        <v>2319</v>
      </c>
      <c r="AQ165" s="6" t="s">
        <v>2319</v>
      </c>
      <c r="AR165" s="6" t="s">
        <v>2319</v>
      </c>
      <c r="AS165" s="6" t="s">
        <v>2319</v>
      </c>
      <c r="AT165" s="6" t="s">
        <v>2319</v>
      </c>
    </row>
    <row r="166" spans="1:46" ht="17.25" customHeight="1" x14ac:dyDescent="0.25">
      <c r="A166" t="s">
        <v>191</v>
      </c>
      <c r="B166" t="s">
        <v>1816</v>
      </c>
      <c r="C166" t="s">
        <v>1381</v>
      </c>
      <c r="D166" s="28" t="str">
        <f t="shared" si="22"/>
        <v>Berlin township, Camden County</v>
      </c>
      <c r="E166" t="s">
        <v>2216</v>
      </c>
      <c r="F166" t="s">
        <v>2203</v>
      </c>
      <c r="G166" s="32">
        <f>COUNTIFS('Raw Data from UFBs'!$A$3:$A$1389,'Summary By Town'!$A166,'Raw Data from UFBs'!$D$3:$D$1389,'Summary By Town'!$G$2)</f>
        <v>1</v>
      </c>
      <c r="H166" s="33">
        <f>SUMIFS('Raw Data from UFBs'!E$3:E$1389,'Raw Data from UFBs'!$A$3:$A$1389,'Summary By Town'!$A166,'Raw Data from UFBs'!$D$3:$D$1389,'Summary By Town'!$G$2)</f>
        <v>17021.34</v>
      </c>
      <c r="I166" s="33">
        <f>SUMIFS('Raw Data from UFBs'!F$3:F$1389,'Raw Data from UFBs'!$A$3:$A$1389,'Summary By Town'!$A166,'Raw Data from UFBs'!$D$3:$D$1389,'Summary By Town'!$G$2)</f>
        <v>5748600</v>
      </c>
      <c r="J166" s="34">
        <f t="shared" si="23"/>
        <v>208256.29132106385</v>
      </c>
      <c r="K166" s="32">
        <f>COUNTIFS('Raw Data from UFBs'!$A$3:$A$1389,'Summary By Town'!$A166,'Raw Data from UFBs'!$D$3:$D$1389,'Summary By Town'!$K$2)</f>
        <v>0</v>
      </c>
      <c r="L166" s="33">
        <f>SUMIFS('Raw Data from UFBs'!E$3:E$1389,'Raw Data from UFBs'!$A$3:$A$1389,'Summary By Town'!$A166,'Raw Data from UFBs'!$D$3:$D$1389,'Summary By Town'!$K$2)</f>
        <v>0</v>
      </c>
      <c r="M166" s="33">
        <f>SUMIFS('Raw Data from UFBs'!F$3:F$1389,'Raw Data from UFBs'!$A$3:$A$1389,'Summary By Town'!$A166,'Raw Data from UFBs'!$D$3:$D$1389,'Summary By Town'!$K$2)</f>
        <v>0</v>
      </c>
      <c r="N166" s="34">
        <f t="shared" si="24"/>
        <v>0</v>
      </c>
      <c r="O166" s="32">
        <f>COUNTIFS('Raw Data from UFBs'!$A$3:$A$1389,'Summary By Town'!$A166,'Raw Data from UFBs'!$D$3:$D$1389,'Summary By Town'!$O$2)</f>
        <v>0</v>
      </c>
      <c r="P166" s="33">
        <f>SUMIFS('Raw Data from UFBs'!E$3:E$1389,'Raw Data from UFBs'!$A$3:$A$1389,'Summary By Town'!$A166,'Raw Data from UFBs'!$D$3:$D$1389,'Summary By Town'!$O$2)</f>
        <v>0</v>
      </c>
      <c r="Q166" s="33">
        <f>SUMIFS('Raw Data from UFBs'!F$3:F$1389,'Raw Data from UFBs'!$A$3:$A$1389,'Summary By Town'!$A166,'Raw Data from UFBs'!$D$3:$D$1389,'Summary By Town'!$O$2)</f>
        <v>0</v>
      </c>
      <c r="R166" s="34">
        <f t="shared" si="25"/>
        <v>0</v>
      </c>
      <c r="S166" s="32">
        <f t="shared" si="26"/>
        <v>1</v>
      </c>
      <c r="T166" s="33">
        <f t="shared" si="27"/>
        <v>17021.34</v>
      </c>
      <c r="U166" s="33">
        <f t="shared" si="28"/>
        <v>5748600</v>
      </c>
      <c r="V166" s="34">
        <f t="shared" si="29"/>
        <v>208256.29132106385</v>
      </c>
      <c r="W166" s="73">
        <v>648537610</v>
      </c>
      <c r="X166" s="74">
        <v>3.6227306008604505</v>
      </c>
      <c r="Y166" s="75">
        <v>0.34702610959267488</v>
      </c>
      <c r="Z166" s="5">
        <f t="shared" si="30"/>
        <v>66363.521175093352</v>
      </c>
      <c r="AA166" s="10">
        <f t="shared" si="31"/>
        <v>8.8639423702813469E-3</v>
      </c>
      <c r="AB166" s="73">
        <v>11065045.699999999</v>
      </c>
      <c r="AC166" s="7">
        <f t="shared" si="32"/>
        <v>5.9975822038487699E-3</v>
      </c>
      <c r="AE166" s="6" t="s">
        <v>1395</v>
      </c>
      <c r="AF166" s="6" t="s">
        <v>190</v>
      </c>
      <c r="AG166" s="6" t="s">
        <v>276</v>
      </c>
      <c r="AH166" s="6" t="s">
        <v>297</v>
      </c>
      <c r="AI166" s="6" t="s">
        <v>146</v>
      </c>
      <c r="AJ166" s="6" t="s">
        <v>2319</v>
      </c>
      <c r="AK166" s="6" t="s">
        <v>2319</v>
      </c>
      <c r="AL166" s="6" t="s">
        <v>2319</v>
      </c>
      <c r="AM166" s="6" t="s">
        <v>2319</v>
      </c>
      <c r="AN166" s="6" t="s">
        <v>2319</v>
      </c>
      <c r="AO166" s="6" t="s">
        <v>2319</v>
      </c>
      <c r="AP166" s="6" t="s">
        <v>2319</v>
      </c>
      <c r="AQ166" s="6" t="s">
        <v>2319</v>
      </c>
      <c r="AR166" s="6" t="s">
        <v>2319</v>
      </c>
      <c r="AS166" s="6" t="s">
        <v>2319</v>
      </c>
      <c r="AT166" s="6" t="s">
        <v>2319</v>
      </c>
    </row>
    <row r="167" spans="1:46" ht="17.25" customHeight="1" x14ac:dyDescent="0.25">
      <c r="A167" t="s">
        <v>238</v>
      </c>
      <c r="B167" t="s">
        <v>1817</v>
      </c>
      <c r="C167" t="s">
        <v>1381</v>
      </c>
      <c r="D167" s="28" t="str">
        <f t="shared" si="22"/>
        <v>Cherry Hill township, Camden County</v>
      </c>
      <c r="E167" t="s">
        <v>2216</v>
      </c>
      <c r="F167" t="s">
        <v>2201</v>
      </c>
      <c r="G167" s="32">
        <f>COUNTIFS('Raw Data from UFBs'!$A$3:$A$1389,'Summary By Town'!$A167,'Raw Data from UFBs'!$D$3:$D$1389,'Summary By Town'!$G$2)</f>
        <v>8</v>
      </c>
      <c r="H167" s="33">
        <f>SUMIFS('Raw Data from UFBs'!E$3:E$1389,'Raw Data from UFBs'!$A$3:$A$1389,'Summary By Town'!$A167,'Raw Data from UFBs'!$D$3:$D$1389,'Summary By Town'!$G$2)</f>
        <v>348461.54000000004</v>
      </c>
      <c r="I167" s="33">
        <f>SUMIFS('Raw Data from UFBs'!F$3:F$1389,'Raw Data from UFBs'!$A$3:$A$1389,'Summary By Town'!$A167,'Raw Data from UFBs'!$D$3:$D$1389,'Summary By Town'!$G$2)</f>
        <v>58720300</v>
      </c>
      <c r="J167" s="34">
        <f t="shared" si="23"/>
        <v>2200726.8497199258</v>
      </c>
      <c r="K167" s="32">
        <f>COUNTIFS('Raw Data from UFBs'!$A$3:$A$1389,'Summary By Town'!$A167,'Raw Data from UFBs'!$D$3:$D$1389,'Summary By Town'!$K$2)</f>
        <v>1</v>
      </c>
      <c r="L167" s="33">
        <f>SUMIFS('Raw Data from UFBs'!E$3:E$1389,'Raw Data from UFBs'!$A$3:$A$1389,'Summary By Town'!$A167,'Raw Data from UFBs'!$D$3:$D$1389,'Summary By Town'!$K$2)</f>
        <v>773428.7</v>
      </c>
      <c r="M167" s="33">
        <f>SUMIFS('Raw Data from UFBs'!F$3:F$1389,'Raw Data from UFBs'!$A$3:$A$1389,'Summary By Town'!$A167,'Raw Data from UFBs'!$D$3:$D$1389,'Summary By Town'!$K$2)</f>
        <v>24541500</v>
      </c>
      <c r="N167" s="34">
        <f t="shared" si="24"/>
        <v>919769.4491070644</v>
      </c>
      <c r="O167" s="32">
        <f>COUNTIFS('Raw Data from UFBs'!$A$3:$A$1389,'Summary By Town'!$A167,'Raw Data from UFBs'!$D$3:$D$1389,'Summary By Town'!$O$2)</f>
        <v>5</v>
      </c>
      <c r="P167" s="33">
        <f>SUMIFS('Raw Data from UFBs'!E$3:E$1389,'Raw Data from UFBs'!$A$3:$A$1389,'Summary By Town'!$A167,'Raw Data from UFBs'!$D$3:$D$1389,'Summary By Town'!$O$2)</f>
        <v>653476.98</v>
      </c>
      <c r="Q167" s="33">
        <f>SUMIFS('Raw Data from UFBs'!F$3:F$1389,'Raw Data from UFBs'!$A$3:$A$1389,'Summary By Town'!$A167,'Raw Data from UFBs'!$D$3:$D$1389,'Summary By Town'!$O$2)</f>
        <v>89235800</v>
      </c>
      <c r="R167" s="34">
        <f t="shared" si="25"/>
        <v>3344390.6283897962</v>
      </c>
      <c r="S167" s="32">
        <f t="shared" si="26"/>
        <v>14</v>
      </c>
      <c r="T167" s="33">
        <f t="shared" si="27"/>
        <v>1775367.22</v>
      </c>
      <c r="U167" s="33">
        <f t="shared" si="28"/>
        <v>172497600</v>
      </c>
      <c r="V167" s="34">
        <f t="shared" si="29"/>
        <v>6464886.927216786</v>
      </c>
      <c r="W167" s="73">
        <v>8918256345</v>
      </c>
      <c r="X167" s="74">
        <v>3.7478126809977566</v>
      </c>
      <c r="Y167" s="75">
        <v>0.15556134162951166</v>
      </c>
      <c r="Z167" s="5">
        <f t="shared" si="30"/>
        <v>729507.97725267801</v>
      </c>
      <c r="AA167" s="10">
        <f t="shared" si="31"/>
        <v>1.9342076895637831E-2</v>
      </c>
      <c r="AB167" s="73">
        <v>68478701.560000002</v>
      </c>
      <c r="AC167" s="7">
        <f t="shared" si="32"/>
        <v>1.0653063808657269E-2</v>
      </c>
      <c r="AE167" s="6" t="s">
        <v>294</v>
      </c>
      <c r="AF167" s="6" t="s">
        <v>297</v>
      </c>
      <c r="AG167" s="6" t="s">
        <v>1390</v>
      </c>
      <c r="AH167" s="6" t="s">
        <v>1387</v>
      </c>
      <c r="AI167" s="6" t="s">
        <v>146</v>
      </c>
      <c r="AJ167" s="6" t="s">
        <v>1386</v>
      </c>
      <c r="AK167" s="6" t="s">
        <v>280</v>
      </c>
      <c r="AL167" s="6" t="s">
        <v>163</v>
      </c>
      <c r="AM167" s="6" t="s">
        <v>284</v>
      </c>
      <c r="AN167" s="6" t="s">
        <v>173</v>
      </c>
      <c r="AO167" s="6" t="s">
        <v>2319</v>
      </c>
      <c r="AP167" s="6" t="s">
        <v>2319</v>
      </c>
      <c r="AQ167" s="6" t="s">
        <v>2319</v>
      </c>
      <c r="AR167" s="6" t="s">
        <v>2319</v>
      </c>
      <c r="AS167" s="6" t="s">
        <v>2319</v>
      </c>
      <c r="AT167" s="6" t="s">
        <v>2319</v>
      </c>
    </row>
    <row r="168" spans="1:46" ht="17.25" customHeight="1" x14ac:dyDescent="0.25">
      <c r="A168" t="s">
        <v>270</v>
      </c>
      <c r="B168" t="s">
        <v>1818</v>
      </c>
      <c r="C168" t="s">
        <v>1381</v>
      </c>
      <c r="D168" s="28" t="str">
        <f t="shared" si="22"/>
        <v>Gloucester township, Camden County</v>
      </c>
      <c r="E168" t="s">
        <v>2216</v>
      </c>
      <c r="F168" t="s">
        <v>2203</v>
      </c>
      <c r="G168" s="32">
        <f>COUNTIFS('Raw Data from UFBs'!$A$3:$A$1389,'Summary By Town'!$A168,'Raw Data from UFBs'!$D$3:$D$1389,'Summary By Town'!$G$2)</f>
        <v>3</v>
      </c>
      <c r="H168" s="33">
        <f>SUMIFS('Raw Data from UFBs'!E$3:E$1389,'Raw Data from UFBs'!$A$3:$A$1389,'Summary By Town'!$A168,'Raw Data from UFBs'!$D$3:$D$1389,'Summary By Town'!$G$2)</f>
        <v>282281.84000000003</v>
      </c>
      <c r="I168" s="33">
        <f>SUMIFS('Raw Data from UFBs'!F$3:F$1389,'Raw Data from UFBs'!$A$3:$A$1389,'Summary By Town'!$A168,'Raw Data from UFBs'!$D$3:$D$1389,'Summary By Town'!$G$2)</f>
        <v>20041200</v>
      </c>
      <c r="J168" s="34">
        <f t="shared" si="23"/>
        <v>762191.77960054867</v>
      </c>
      <c r="K168" s="32">
        <f>COUNTIFS('Raw Data from UFBs'!$A$3:$A$1389,'Summary By Town'!$A168,'Raw Data from UFBs'!$D$3:$D$1389,'Summary By Town'!$K$2)</f>
        <v>0</v>
      </c>
      <c r="L168" s="33">
        <f>SUMIFS('Raw Data from UFBs'!E$3:E$1389,'Raw Data from UFBs'!$A$3:$A$1389,'Summary By Town'!$A168,'Raw Data from UFBs'!$D$3:$D$1389,'Summary By Town'!$K$2)</f>
        <v>0</v>
      </c>
      <c r="M168" s="33">
        <f>SUMIFS('Raw Data from UFBs'!F$3:F$1389,'Raw Data from UFBs'!$A$3:$A$1389,'Summary By Town'!$A168,'Raw Data from UFBs'!$D$3:$D$1389,'Summary By Town'!$K$2)</f>
        <v>0</v>
      </c>
      <c r="N168" s="34">
        <f t="shared" si="24"/>
        <v>0</v>
      </c>
      <c r="O168" s="32">
        <f>COUNTIFS('Raw Data from UFBs'!$A$3:$A$1389,'Summary By Town'!$A168,'Raw Data from UFBs'!$D$3:$D$1389,'Summary By Town'!$O$2)</f>
        <v>0</v>
      </c>
      <c r="P168" s="33">
        <f>SUMIFS('Raw Data from UFBs'!E$3:E$1389,'Raw Data from UFBs'!$A$3:$A$1389,'Summary By Town'!$A168,'Raw Data from UFBs'!$D$3:$D$1389,'Summary By Town'!$O$2)</f>
        <v>0</v>
      </c>
      <c r="Q168" s="33">
        <f>SUMIFS('Raw Data from UFBs'!F$3:F$1389,'Raw Data from UFBs'!$A$3:$A$1389,'Summary By Town'!$A168,'Raw Data from UFBs'!$D$3:$D$1389,'Summary By Town'!$O$2)</f>
        <v>0</v>
      </c>
      <c r="R168" s="34">
        <f t="shared" si="25"/>
        <v>0</v>
      </c>
      <c r="S168" s="32">
        <f t="shared" si="26"/>
        <v>3</v>
      </c>
      <c r="T168" s="33">
        <f t="shared" si="27"/>
        <v>282281.84000000003</v>
      </c>
      <c r="U168" s="33">
        <f t="shared" si="28"/>
        <v>20041200</v>
      </c>
      <c r="V168" s="34">
        <f t="shared" si="29"/>
        <v>762191.77960054867</v>
      </c>
      <c r="W168" s="73">
        <v>5135352000</v>
      </c>
      <c r="X168" s="74">
        <v>3.8031244616118229</v>
      </c>
      <c r="Y168" s="75">
        <v>0.29005864800796216</v>
      </c>
      <c r="Z168" s="5">
        <f t="shared" si="30"/>
        <v>139202.02824611793</v>
      </c>
      <c r="AA168" s="10">
        <f t="shared" si="31"/>
        <v>3.9025951872432504E-3</v>
      </c>
      <c r="AB168" s="73">
        <v>63838627.629999995</v>
      </c>
      <c r="AC168" s="7">
        <f t="shared" si="32"/>
        <v>2.1805297734925309E-3</v>
      </c>
      <c r="AE168" s="6" t="s">
        <v>470</v>
      </c>
      <c r="AF168" s="6" t="s">
        <v>302</v>
      </c>
      <c r="AG168" s="6" t="s">
        <v>472</v>
      </c>
      <c r="AH168" s="6" t="s">
        <v>291</v>
      </c>
      <c r="AI168" s="6" t="s">
        <v>276</v>
      </c>
      <c r="AJ168" s="6" t="s">
        <v>1393</v>
      </c>
      <c r="AK168" s="6" t="s">
        <v>1388</v>
      </c>
      <c r="AL168" s="6" t="s">
        <v>294</v>
      </c>
      <c r="AM168" s="6" t="s">
        <v>292</v>
      </c>
      <c r="AN168" s="6" t="s">
        <v>1076</v>
      </c>
      <c r="AO168" s="6" t="s">
        <v>444</v>
      </c>
      <c r="AP168" s="6" t="s">
        <v>2319</v>
      </c>
      <c r="AQ168" s="6" t="s">
        <v>2319</v>
      </c>
      <c r="AR168" s="6" t="s">
        <v>2319</v>
      </c>
      <c r="AS168" s="6" t="s">
        <v>2319</v>
      </c>
      <c r="AT168" s="6" t="s">
        <v>2319</v>
      </c>
    </row>
    <row r="169" spans="1:46" ht="17.25" customHeight="1" x14ac:dyDescent="0.25">
      <c r="A169" t="s">
        <v>1386</v>
      </c>
      <c r="B169" t="s">
        <v>1819</v>
      </c>
      <c r="C169" t="s">
        <v>1381</v>
      </c>
      <c r="D169" s="28" t="str">
        <f t="shared" si="22"/>
        <v>Haddon township, Camden County</v>
      </c>
      <c r="E169" t="s">
        <v>2216</v>
      </c>
      <c r="F169" t="s">
        <v>2201</v>
      </c>
      <c r="G169" s="32">
        <f>COUNTIFS('Raw Data from UFBs'!$A$3:$A$1389,'Summary By Town'!$A169,'Raw Data from UFBs'!$D$3:$D$1389,'Summary By Town'!$G$2)</f>
        <v>5</v>
      </c>
      <c r="H169" s="33">
        <f>SUMIFS('Raw Data from UFBs'!E$3:E$1389,'Raw Data from UFBs'!$A$3:$A$1389,'Summary By Town'!$A169,'Raw Data from UFBs'!$D$3:$D$1389,'Summary By Town'!$G$2)</f>
        <v>600951.71</v>
      </c>
      <c r="I169" s="33">
        <f>SUMIFS('Raw Data from UFBs'!F$3:F$1389,'Raw Data from UFBs'!$A$3:$A$1389,'Summary By Town'!$A169,'Raw Data from UFBs'!$D$3:$D$1389,'Summary By Town'!$G$2)</f>
        <v>25053400</v>
      </c>
      <c r="J169" s="34">
        <f t="shared" si="23"/>
        <v>914780.81853527564</v>
      </c>
      <c r="K169" s="32">
        <f>COUNTIFS('Raw Data from UFBs'!$A$3:$A$1389,'Summary By Town'!$A169,'Raw Data from UFBs'!$D$3:$D$1389,'Summary By Town'!$K$2)</f>
        <v>3</v>
      </c>
      <c r="L169" s="33">
        <f>SUMIFS('Raw Data from UFBs'!E$3:E$1389,'Raw Data from UFBs'!$A$3:$A$1389,'Summary By Town'!$A169,'Raw Data from UFBs'!$D$3:$D$1389,'Summary By Town'!$K$2)</f>
        <v>0</v>
      </c>
      <c r="M169" s="33">
        <f>SUMIFS('Raw Data from UFBs'!F$3:F$1389,'Raw Data from UFBs'!$A$3:$A$1389,'Summary By Town'!$A169,'Raw Data from UFBs'!$D$3:$D$1389,'Summary By Town'!$K$2)</f>
        <v>0</v>
      </c>
      <c r="N169" s="34">
        <f t="shared" si="24"/>
        <v>0</v>
      </c>
      <c r="O169" s="32">
        <f>COUNTIFS('Raw Data from UFBs'!$A$3:$A$1389,'Summary By Town'!$A169,'Raw Data from UFBs'!$D$3:$D$1389,'Summary By Town'!$O$2)</f>
        <v>0</v>
      </c>
      <c r="P169" s="33">
        <f>SUMIFS('Raw Data from UFBs'!E$3:E$1389,'Raw Data from UFBs'!$A$3:$A$1389,'Summary By Town'!$A169,'Raw Data from UFBs'!$D$3:$D$1389,'Summary By Town'!$O$2)</f>
        <v>0</v>
      </c>
      <c r="Q169" s="33">
        <f>SUMIFS('Raw Data from UFBs'!F$3:F$1389,'Raw Data from UFBs'!$A$3:$A$1389,'Summary By Town'!$A169,'Raw Data from UFBs'!$D$3:$D$1389,'Summary By Town'!$O$2)</f>
        <v>0</v>
      </c>
      <c r="R169" s="34">
        <f t="shared" si="25"/>
        <v>0</v>
      </c>
      <c r="S169" s="32">
        <f t="shared" si="26"/>
        <v>8</v>
      </c>
      <c r="T169" s="33">
        <f t="shared" si="27"/>
        <v>600951.71</v>
      </c>
      <c r="U169" s="33">
        <f t="shared" si="28"/>
        <v>25053400</v>
      </c>
      <c r="V169" s="34">
        <f t="shared" si="29"/>
        <v>914780.81853527564</v>
      </c>
      <c r="W169" s="73">
        <v>1446199765</v>
      </c>
      <c r="X169" s="74">
        <v>3.6513240459788916</v>
      </c>
      <c r="Y169" s="75">
        <v>0.17759481617210515</v>
      </c>
      <c r="Z169" s="5">
        <f t="shared" si="30"/>
        <v>55734.422839777922</v>
      </c>
      <c r="AA169" s="10">
        <f t="shared" si="31"/>
        <v>1.7323609508400107E-2</v>
      </c>
      <c r="AB169" s="73">
        <v>14076295.1</v>
      </c>
      <c r="AC169" s="7">
        <f t="shared" si="32"/>
        <v>3.9594525721315639E-3</v>
      </c>
      <c r="AE169" s="6" t="s">
        <v>283</v>
      </c>
      <c r="AF169" s="6" t="s">
        <v>1382</v>
      </c>
      <c r="AG169" s="6" t="s">
        <v>1380</v>
      </c>
      <c r="AH169" s="6" t="s">
        <v>263</v>
      </c>
      <c r="AI169" s="6" t="s">
        <v>1391</v>
      </c>
      <c r="AJ169" s="6" t="s">
        <v>1387</v>
      </c>
      <c r="AK169" s="6" t="s">
        <v>256</v>
      </c>
      <c r="AL169" s="6" t="s">
        <v>238</v>
      </c>
      <c r="AM169" s="6" t="s">
        <v>193</v>
      </c>
      <c r="AN169" s="6" t="s">
        <v>284</v>
      </c>
      <c r="AO169" s="6" t="s">
        <v>2319</v>
      </c>
      <c r="AP169" s="6" t="s">
        <v>2319</v>
      </c>
      <c r="AQ169" s="6" t="s">
        <v>2319</v>
      </c>
      <c r="AR169" s="6" t="s">
        <v>2319</v>
      </c>
      <c r="AS169" s="6" t="s">
        <v>2319</v>
      </c>
      <c r="AT169" s="6" t="s">
        <v>2319</v>
      </c>
    </row>
    <row r="170" spans="1:46" ht="17.25" customHeight="1" x14ac:dyDescent="0.25">
      <c r="A170" t="s">
        <v>284</v>
      </c>
      <c r="B170" t="s">
        <v>1820</v>
      </c>
      <c r="C170" t="s">
        <v>1381</v>
      </c>
      <c r="D170" s="28" t="str">
        <f t="shared" si="22"/>
        <v>Pennsauken township, Camden County</v>
      </c>
      <c r="E170" t="s">
        <v>2216</v>
      </c>
      <c r="F170" t="s">
        <v>2201</v>
      </c>
      <c r="G170" s="32">
        <f>COUNTIFS('Raw Data from UFBs'!$A$3:$A$1389,'Summary By Town'!$A170,'Raw Data from UFBs'!$D$3:$D$1389,'Summary By Town'!$G$2)</f>
        <v>3</v>
      </c>
      <c r="H170" s="33">
        <f>SUMIFS('Raw Data from UFBs'!E$3:E$1389,'Raw Data from UFBs'!$A$3:$A$1389,'Summary By Town'!$A170,'Raw Data from UFBs'!$D$3:$D$1389,'Summary By Town'!$G$2)</f>
        <v>369918.39999999997</v>
      </c>
      <c r="I170" s="33">
        <f>SUMIFS('Raw Data from UFBs'!F$3:F$1389,'Raw Data from UFBs'!$A$3:$A$1389,'Summary By Town'!$A170,'Raw Data from UFBs'!$D$3:$D$1389,'Summary By Town'!$G$2)</f>
        <v>26689100</v>
      </c>
      <c r="J170" s="34">
        <f t="shared" si="23"/>
        <v>958377.94703900733</v>
      </c>
      <c r="K170" s="32">
        <f>COUNTIFS('Raw Data from UFBs'!$A$3:$A$1389,'Summary By Town'!$A170,'Raw Data from UFBs'!$D$3:$D$1389,'Summary By Town'!$K$2)</f>
        <v>0</v>
      </c>
      <c r="L170" s="33">
        <f>SUMIFS('Raw Data from UFBs'!E$3:E$1389,'Raw Data from UFBs'!$A$3:$A$1389,'Summary By Town'!$A170,'Raw Data from UFBs'!$D$3:$D$1389,'Summary By Town'!$K$2)</f>
        <v>0</v>
      </c>
      <c r="M170" s="33">
        <f>SUMIFS('Raw Data from UFBs'!F$3:F$1389,'Raw Data from UFBs'!$A$3:$A$1389,'Summary By Town'!$A170,'Raw Data from UFBs'!$D$3:$D$1389,'Summary By Town'!$K$2)</f>
        <v>0</v>
      </c>
      <c r="N170" s="34">
        <f t="shared" si="24"/>
        <v>0</v>
      </c>
      <c r="O170" s="32">
        <f>COUNTIFS('Raw Data from UFBs'!$A$3:$A$1389,'Summary By Town'!$A170,'Raw Data from UFBs'!$D$3:$D$1389,'Summary By Town'!$O$2)</f>
        <v>3</v>
      </c>
      <c r="P170" s="33">
        <f>SUMIFS('Raw Data from UFBs'!E$3:E$1389,'Raw Data from UFBs'!$A$3:$A$1389,'Summary By Town'!$A170,'Raw Data from UFBs'!$D$3:$D$1389,'Summary By Town'!$O$2)</f>
        <v>424714.06999999995</v>
      </c>
      <c r="Q170" s="33">
        <f>SUMIFS('Raw Data from UFBs'!F$3:F$1389,'Raw Data from UFBs'!$A$3:$A$1389,'Summary By Town'!$A170,'Raw Data from UFBs'!$D$3:$D$1389,'Summary By Town'!$O$2)</f>
        <v>21672100</v>
      </c>
      <c r="R170" s="34">
        <f t="shared" si="25"/>
        <v>778222.67165337421</v>
      </c>
      <c r="S170" s="32">
        <f t="shared" si="26"/>
        <v>6</v>
      </c>
      <c r="T170" s="33">
        <f t="shared" si="27"/>
        <v>794632.47</v>
      </c>
      <c r="U170" s="33">
        <f t="shared" si="28"/>
        <v>48361200</v>
      </c>
      <c r="V170" s="34">
        <f t="shared" si="29"/>
        <v>1736600.6186923815</v>
      </c>
      <c r="W170" s="73">
        <v>2796069829</v>
      </c>
      <c r="X170" s="74">
        <v>3.590896459749513</v>
      </c>
      <c r="Y170" s="75">
        <v>0.26845465672073832</v>
      </c>
      <c r="Z170" s="5">
        <f t="shared" si="30"/>
        <v>252875.73599908268</v>
      </c>
      <c r="AA170" s="10">
        <f t="shared" si="31"/>
        <v>1.7296134559449158E-2</v>
      </c>
      <c r="AB170" s="73">
        <v>38739991.710000001</v>
      </c>
      <c r="AC170" s="7">
        <f t="shared" si="32"/>
        <v>6.5275113606647357E-3</v>
      </c>
      <c r="AE170" s="6" t="s">
        <v>256</v>
      </c>
      <c r="AF170" s="6" t="s">
        <v>1386</v>
      </c>
      <c r="AG170" s="6" t="s">
        <v>238</v>
      </c>
      <c r="AH170" s="6" t="s">
        <v>280</v>
      </c>
      <c r="AI170" s="6" t="s">
        <v>193</v>
      </c>
      <c r="AJ170" s="6" t="s">
        <v>163</v>
      </c>
      <c r="AK170" s="6" t="s">
        <v>1370</v>
      </c>
      <c r="AL170" s="6" t="s">
        <v>135</v>
      </c>
      <c r="AM170" s="6" t="s">
        <v>2319</v>
      </c>
      <c r="AN170" s="6" t="s">
        <v>2319</v>
      </c>
      <c r="AO170" s="6" t="s">
        <v>2319</v>
      </c>
      <c r="AP170" s="6" t="s">
        <v>2319</v>
      </c>
      <c r="AQ170" s="6" t="s">
        <v>2319</v>
      </c>
      <c r="AR170" s="6" t="s">
        <v>2319</v>
      </c>
      <c r="AS170" s="6" t="s">
        <v>2319</v>
      </c>
      <c r="AT170" s="6" t="s">
        <v>2319</v>
      </c>
    </row>
    <row r="171" spans="1:46" ht="17.25" customHeight="1" x14ac:dyDescent="0.25">
      <c r="A171" t="s">
        <v>297</v>
      </c>
      <c r="B171" t="s">
        <v>1821</v>
      </c>
      <c r="C171" t="s">
        <v>1381</v>
      </c>
      <c r="D171" s="28" t="str">
        <f t="shared" si="22"/>
        <v>Voorhees township, Camden County</v>
      </c>
      <c r="E171" t="s">
        <v>2216</v>
      </c>
      <c r="F171" t="s">
        <v>2203</v>
      </c>
      <c r="G171" s="32">
        <f>COUNTIFS('Raw Data from UFBs'!$A$3:$A$1389,'Summary By Town'!$A171,'Raw Data from UFBs'!$D$3:$D$1389,'Summary By Town'!$G$2)</f>
        <v>3</v>
      </c>
      <c r="H171" s="33">
        <f>SUMIFS('Raw Data from UFBs'!E$3:E$1389,'Raw Data from UFBs'!$A$3:$A$1389,'Summary By Town'!$A171,'Raw Data from UFBs'!$D$3:$D$1389,'Summary By Town'!$G$2)</f>
        <v>254452.72</v>
      </c>
      <c r="I171" s="33">
        <f>SUMIFS('Raw Data from UFBs'!F$3:F$1389,'Raw Data from UFBs'!$A$3:$A$1389,'Summary By Town'!$A171,'Raw Data from UFBs'!$D$3:$D$1389,'Summary By Town'!$G$2)</f>
        <v>27863600</v>
      </c>
      <c r="J171" s="34">
        <f t="shared" si="23"/>
        <v>1099492.1027166683</v>
      </c>
      <c r="K171" s="32">
        <f>COUNTIFS('Raw Data from UFBs'!$A$3:$A$1389,'Summary By Town'!$A171,'Raw Data from UFBs'!$D$3:$D$1389,'Summary By Town'!$K$2)</f>
        <v>0</v>
      </c>
      <c r="L171" s="33">
        <f>SUMIFS('Raw Data from UFBs'!E$3:E$1389,'Raw Data from UFBs'!$A$3:$A$1389,'Summary By Town'!$A171,'Raw Data from UFBs'!$D$3:$D$1389,'Summary By Town'!$K$2)</f>
        <v>0</v>
      </c>
      <c r="M171" s="33">
        <f>SUMIFS('Raw Data from UFBs'!F$3:F$1389,'Raw Data from UFBs'!$A$3:$A$1389,'Summary By Town'!$A171,'Raw Data from UFBs'!$D$3:$D$1389,'Summary By Town'!$K$2)</f>
        <v>0</v>
      </c>
      <c r="N171" s="34">
        <f t="shared" si="24"/>
        <v>0</v>
      </c>
      <c r="O171" s="32">
        <f>COUNTIFS('Raw Data from UFBs'!$A$3:$A$1389,'Summary By Town'!$A171,'Raw Data from UFBs'!$D$3:$D$1389,'Summary By Town'!$O$2)</f>
        <v>1</v>
      </c>
      <c r="P171" s="33">
        <f>SUMIFS('Raw Data from UFBs'!E$3:E$1389,'Raw Data from UFBs'!$A$3:$A$1389,'Summary By Town'!$A171,'Raw Data from UFBs'!$D$3:$D$1389,'Summary By Town'!$O$2)</f>
        <v>145500</v>
      </c>
      <c r="Q171" s="33">
        <f>SUMIFS('Raw Data from UFBs'!F$3:F$1389,'Raw Data from UFBs'!$A$3:$A$1389,'Summary By Town'!$A171,'Raw Data from UFBs'!$D$3:$D$1389,'Summary By Town'!$O$2)</f>
        <v>12870600</v>
      </c>
      <c r="R171" s="34">
        <f t="shared" si="25"/>
        <v>507871.31085807836</v>
      </c>
      <c r="S171" s="32">
        <f t="shared" si="26"/>
        <v>4</v>
      </c>
      <c r="T171" s="33">
        <f t="shared" si="27"/>
        <v>399952.72</v>
      </c>
      <c r="U171" s="33">
        <f t="shared" si="28"/>
        <v>40734200</v>
      </c>
      <c r="V171" s="34">
        <f t="shared" si="29"/>
        <v>1607363.4135747466</v>
      </c>
      <c r="W171" s="73">
        <v>3648165636</v>
      </c>
      <c r="X171" s="74">
        <v>3.9459800697564864</v>
      </c>
      <c r="Y171" s="75">
        <v>0.21601497946622308</v>
      </c>
      <c r="Z171" s="5">
        <f t="shared" si="30"/>
        <v>260818.79617984706</v>
      </c>
      <c r="AA171" s="10">
        <f t="shared" si="31"/>
        <v>1.1165666272944411E-2</v>
      </c>
      <c r="AB171" s="73">
        <v>39964000</v>
      </c>
      <c r="AC171" s="7">
        <f t="shared" si="32"/>
        <v>6.5263436137485507E-3</v>
      </c>
      <c r="AE171" s="6" t="s">
        <v>191</v>
      </c>
      <c r="AF171" s="6" t="s">
        <v>276</v>
      </c>
      <c r="AG171" s="6" t="s">
        <v>1385</v>
      </c>
      <c r="AH171" s="6" t="s">
        <v>294</v>
      </c>
      <c r="AI171" s="6" t="s">
        <v>1390</v>
      </c>
      <c r="AJ171" s="6" t="s">
        <v>146</v>
      </c>
      <c r="AK171" s="6" t="s">
        <v>238</v>
      </c>
      <c r="AL171" s="6" t="s">
        <v>2319</v>
      </c>
      <c r="AM171" s="6" t="s">
        <v>2319</v>
      </c>
      <c r="AN171" s="6" t="s">
        <v>2319</v>
      </c>
      <c r="AO171" s="6" t="s">
        <v>2319</v>
      </c>
      <c r="AP171" s="6" t="s">
        <v>2319</v>
      </c>
      <c r="AQ171" s="6" t="s">
        <v>2319</v>
      </c>
      <c r="AR171" s="6" t="s">
        <v>2319</v>
      </c>
      <c r="AS171" s="6" t="s">
        <v>2319</v>
      </c>
      <c r="AT171" s="6" t="s">
        <v>2319</v>
      </c>
    </row>
    <row r="172" spans="1:46" ht="17.25" customHeight="1" x14ac:dyDescent="0.25">
      <c r="A172" t="s">
        <v>1395</v>
      </c>
      <c r="B172" t="s">
        <v>1822</v>
      </c>
      <c r="C172" t="s">
        <v>1381</v>
      </c>
      <c r="D172" s="28" t="str">
        <f t="shared" si="22"/>
        <v>Waterford township, Camden County</v>
      </c>
      <c r="E172" t="s">
        <v>2216</v>
      </c>
      <c r="F172" t="s">
        <v>2204</v>
      </c>
      <c r="G172" s="32">
        <f>COUNTIFS('Raw Data from UFBs'!$A$3:$A$1389,'Summary By Town'!$A172,'Raw Data from UFBs'!$D$3:$D$1389,'Summary By Town'!$G$2)</f>
        <v>0</v>
      </c>
      <c r="H172" s="33">
        <f>SUMIFS('Raw Data from UFBs'!E$3:E$1389,'Raw Data from UFBs'!$A$3:$A$1389,'Summary By Town'!$A172,'Raw Data from UFBs'!$D$3:$D$1389,'Summary By Town'!$G$2)</f>
        <v>0</v>
      </c>
      <c r="I172" s="33">
        <f>SUMIFS('Raw Data from UFBs'!F$3:F$1389,'Raw Data from UFBs'!$A$3:$A$1389,'Summary By Town'!$A172,'Raw Data from UFBs'!$D$3:$D$1389,'Summary By Town'!$G$2)</f>
        <v>0</v>
      </c>
      <c r="J172" s="34">
        <f t="shared" si="23"/>
        <v>0</v>
      </c>
      <c r="K172" s="32">
        <f>COUNTIFS('Raw Data from UFBs'!$A$3:$A$1389,'Summary By Town'!$A172,'Raw Data from UFBs'!$D$3:$D$1389,'Summary By Town'!$K$2)</f>
        <v>0</v>
      </c>
      <c r="L172" s="33">
        <f>SUMIFS('Raw Data from UFBs'!E$3:E$1389,'Raw Data from UFBs'!$A$3:$A$1389,'Summary By Town'!$A172,'Raw Data from UFBs'!$D$3:$D$1389,'Summary By Town'!$K$2)</f>
        <v>0</v>
      </c>
      <c r="M172" s="33">
        <f>SUMIFS('Raw Data from UFBs'!F$3:F$1389,'Raw Data from UFBs'!$A$3:$A$1389,'Summary By Town'!$A172,'Raw Data from UFBs'!$D$3:$D$1389,'Summary By Town'!$K$2)</f>
        <v>0</v>
      </c>
      <c r="N172" s="34">
        <f t="shared" si="24"/>
        <v>0</v>
      </c>
      <c r="O172" s="32">
        <f>COUNTIFS('Raw Data from UFBs'!$A$3:$A$1389,'Summary By Town'!$A172,'Raw Data from UFBs'!$D$3:$D$1389,'Summary By Town'!$O$2)</f>
        <v>0</v>
      </c>
      <c r="P172" s="33">
        <f>SUMIFS('Raw Data from UFBs'!E$3:E$1389,'Raw Data from UFBs'!$A$3:$A$1389,'Summary By Town'!$A172,'Raw Data from UFBs'!$D$3:$D$1389,'Summary By Town'!$O$2)</f>
        <v>0</v>
      </c>
      <c r="Q172" s="33">
        <f>SUMIFS('Raw Data from UFBs'!F$3:F$1389,'Raw Data from UFBs'!$A$3:$A$1389,'Summary By Town'!$A172,'Raw Data from UFBs'!$D$3:$D$1389,'Summary By Town'!$O$2)</f>
        <v>0</v>
      </c>
      <c r="R172" s="34">
        <f t="shared" si="25"/>
        <v>0</v>
      </c>
      <c r="S172" s="32">
        <f t="shared" si="26"/>
        <v>0</v>
      </c>
      <c r="T172" s="33">
        <f t="shared" si="27"/>
        <v>0</v>
      </c>
      <c r="U172" s="33">
        <f t="shared" si="28"/>
        <v>0</v>
      </c>
      <c r="V172" s="34">
        <f t="shared" si="29"/>
        <v>0</v>
      </c>
      <c r="W172" s="73">
        <v>825799100</v>
      </c>
      <c r="X172" s="74">
        <v>4.0031181258200812</v>
      </c>
      <c r="Y172" s="75">
        <v>0.28396221860948156</v>
      </c>
      <c r="Z172" s="5">
        <f t="shared" si="30"/>
        <v>0</v>
      </c>
      <c r="AA172" s="10">
        <f t="shared" si="31"/>
        <v>0</v>
      </c>
      <c r="AB172" s="73">
        <v>11478127.92</v>
      </c>
      <c r="AC172" s="7">
        <f t="shared" si="32"/>
        <v>0</v>
      </c>
      <c r="AE172" s="6" t="s">
        <v>35</v>
      </c>
      <c r="AF172" s="6" t="s">
        <v>253</v>
      </c>
      <c r="AG172" s="6" t="s">
        <v>302</v>
      </c>
      <c r="AH172" s="6" t="s">
        <v>190</v>
      </c>
      <c r="AI172" s="6" t="s">
        <v>191</v>
      </c>
      <c r="AJ172" s="6" t="s">
        <v>1374</v>
      </c>
      <c r="AK172" s="6" t="s">
        <v>146</v>
      </c>
      <c r="AL172" s="6" t="s">
        <v>166</v>
      </c>
      <c r="AM172" s="6" t="s">
        <v>2319</v>
      </c>
      <c r="AN172" s="6" t="s">
        <v>2319</v>
      </c>
      <c r="AO172" s="6" t="s">
        <v>2319</v>
      </c>
      <c r="AP172" s="6" t="s">
        <v>2319</v>
      </c>
      <c r="AQ172" s="6" t="s">
        <v>2319</v>
      </c>
      <c r="AR172" s="6" t="s">
        <v>2319</v>
      </c>
      <c r="AS172" s="6" t="s">
        <v>2319</v>
      </c>
      <c r="AT172" s="6" t="s">
        <v>2319</v>
      </c>
    </row>
    <row r="173" spans="1:46" ht="17.25" customHeight="1" x14ac:dyDescent="0.25">
      <c r="A173" t="s">
        <v>302</v>
      </c>
      <c r="B173" t="s">
        <v>1823</v>
      </c>
      <c r="C173" t="s">
        <v>1381</v>
      </c>
      <c r="D173" s="28" t="str">
        <f t="shared" si="22"/>
        <v>Winslow township, Camden County</v>
      </c>
      <c r="E173" t="s">
        <v>2216</v>
      </c>
      <c r="F173" t="s">
        <v>2204</v>
      </c>
      <c r="G173" s="32">
        <f>COUNTIFS('Raw Data from UFBs'!$A$3:$A$1389,'Summary By Town'!$A173,'Raw Data from UFBs'!$D$3:$D$1389,'Summary By Town'!$G$2)</f>
        <v>4</v>
      </c>
      <c r="H173" s="33">
        <f>SUMIFS('Raw Data from UFBs'!E$3:E$1389,'Raw Data from UFBs'!$A$3:$A$1389,'Summary By Town'!$A173,'Raw Data from UFBs'!$D$3:$D$1389,'Summary By Town'!$G$2)</f>
        <v>112789.18</v>
      </c>
      <c r="I173" s="33">
        <f>SUMIFS('Raw Data from UFBs'!F$3:F$1389,'Raw Data from UFBs'!$A$3:$A$1389,'Summary By Town'!$A173,'Raw Data from UFBs'!$D$3:$D$1389,'Summary By Town'!$G$2)</f>
        <v>12851400</v>
      </c>
      <c r="J173" s="34">
        <f t="shared" si="23"/>
        <v>440565.52295897226</v>
      </c>
      <c r="K173" s="32">
        <f>COUNTIFS('Raw Data from UFBs'!$A$3:$A$1389,'Summary By Town'!$A173,'Raw Data from UFBs'!$D$3:$D$1389,'Summary By Town'!$K$2)</f>
        <v>1</v>
      </c>
      <c r="L173" s="33">
        <f>SUMIFS('Raw Data from UFBs'!E$3:E$1389,'Raw Data from UFBs'!$A$3:$A$1389,'Summary By Town'!$A173,'Raw Data from UFBs'!$D$3:$D$1389,'Summary By Town'!$K$2)</f>
        <v>450596.77</v>
      </c>
      <c r="M173" s="33">
        <f>SUMIFS('Raw Data from UFBs'!F$3:F$1389,'Raw Data from UFBs'!$A$3:$A$1389,'Summary By Town'!$A173,'Raw Data from UFBs'!$D$3:$D$1389,'Summary By Town'!$K$2)</f>
        <v>24171000</v>
      </c>
      <c r="N173" s="34">
        <f t="shared" si="24"/>
        <v>828618.61395967123</v>
      </c>
      <c r="O173" s="32">
        <f>COUNTIFS('Raw Data from UFBs'!$A$3:$A$1389,'Summary By Town'!$A173,'Raw Data from UFBs'!$D$3:$D$1389,'Summary By Town'!$O$2)</f>
        <v>0</v>
      </c>
      <c r="P173" s="33">
        <f>SUMIFS('Raw Data from UFBs'!E$3:E$1389,'Raw Data from UFBs'!$A$3:$A$1389,'Summary By Town'!$A173,'Raw Data from UFBs'!$D$3:$D$1389,'Summary By Town'!$O$2)</f>
        <v>0</v>
      </c>
      <c r="Q173" s="33">
        <f>SUMIFS('Raw Data from UFBs'!F$3:F$1389,'Raw Data from UFBs'!$A$3:$A$1389,'Summary By Town'!$A173,'Raw Data from UFBs'!$D$3:$D$1389,'Summary By Town'!$O$2)</f>
        <v>0</v>
      </c>
      <c r="R173" s="34">
        <f t="shared" si="25"/>
        <v>0</v>
      </c>
      <c r="S173" s="32">
        <f t="shared" si="26"/>
        <v>5</v>
      </c>
      <c r="T173" s="33">
        <f t="shared" si="27"/>
        <v>563385.94999999995</v>
      </c>
      <c r="U173" s="33">
        <f t="shared" si="28"/>
        <v>37022400</v>
      </c>
      <c r="V173" s="34">
        <f t="shared" si="29"/>
        <v>1269184.1369186435</v>
      </c>
      <c r="W173" s="73">
        <v>3128213926</v>
      </c>
      <c r="X173" s="74">
        <v>3.4281519753409921</v>
      </c>
      <c r="Y173" s="75">
        <v>0.18177964898420587</v>
      </c>
      <c r="Z173" s="5">
        <f t="shared" si="30"/>
        <v>128299.74667175995</v>
      </c>
      <c r="AA173" s="10">
        <f t="shared" si="31"/>
        <v>1.1834996223336933E-2</v>
      </c>
      <c r="AB173" s="73">
        <v>32524950</v>
      </c>
      <c r="AC173" s="7">
        <f t="shared" si="32"/>
        <v>3.9446562307324049E-3</v>
      </c>
      <c r="AE173" s="6" t="s">
        <v>35</v>
      </c>
      <c r="AF173" s="6" t="s">
        <v>1311</v>
      </c>
      <c r="AG173" s="6" t="s">
        <v>470</v>
      </c>
      <c r="AH173" s="6" t="s">
        <v>253</v>
      </c>
      <c r="AI173" s="6" t="s">
        <v>1395</v>
      </c>
      <c r="AJ173" s="6" t="s">
        <v>291</v>
      </c>
      <c r="AK173" s="6" t="s">
        <v>190</v>
      </c>
      <c r="AL173" s="6" t="s">
        <v>270</v>
      </c>
      <c r="AM173" s="6" t="s">
        <v>2319</v>
      </c>
      <c r="AN173" s="6" t="s">
        <v>2319</v>
      </c>
      <c r="AO173" s="6" t="s">
        <v>2319</v>
      </c>
      <c r="AP173" s="6" t="s">
        <v>2319</v>
      </c>
      <c r="AQ173" s="6" t="s">
        <v>2319</v>
      </c>
      <c r="AR173" s="6" t="s">
        <v>2319</v>
      </c>
      <c r="AS173" s="6" t="s">
        <v>2319</v>
      </c>
      <c r="AT173" s="6" t="s">
        <v>2319</v>
      </c>
    </row>
    <row r="174" spans="1:46" ht="17.25" customHeight="1" x14ac:dyDescent="0.25">
      <c r="A174" t="s">
        <v>1397</v>
      </c>
      <c r="B174" t="s">
        <v>1824</v>
      </c>
      <c r="C174" t="s">
        <v>1398</v>
      </c>
      <c r="D174" s="28" t="str">
        <f t="shared" si="22"/>
        <v>Avalon borough, Cape May County</v>
      </c>
      <c r="E174" t="s">
        <v>2216</v>
      </c>
      <c r="F174" t="s">
        <v>2206</v>
      </c>
      <c r="G174" s="32">
        <f>COUNTIFS('Raw Data from UFBs'!$A$3:$A$1389,'Summary By Town'!$A174,'Raw Data from UFBs'!$D$3:$D$1389,'Summary By Town'!$G$2)</f>
        <v>0</v>
      </c>
      <c r="H174" s="33">
        <f>SUMIFS('Raw Data from UFBs'!E$3:E$1389,'Raw Data from UFBs'!$A$3:$A$1389,'Summary By Town'!$A174,'Raw Data from UFBs'!$D$3:$D$1389,'Summary By Town'!$G$2)</f>
        <v>0</v>
      </c>
      <c r="I174" s="33">
        <f>SUMIFS('Raw Data from UFBs'!F$3:F$1389,'Raw Data from UFBs'!$A$3:$A$1389,'Summary By Town'!$A174,'Raw Data from UFBs'!$D$3:$D$1389,'Summary By Town'!$G$2)</f>
        <v>0</v>
      </c>
      <c r="J174" s="34">
        <f t="shared" si="23"/>
        <v>0</v>
      </c>
      <c r="K174" s="32">
        <f>COUNTIFS('Raw Data from UFBs'!$A$3:$A$1389,'Summary By Town'!$A174,'Raw Data from UFBs'!$D$3:$D$1389,'Summary By Town'!$K$2)</f>
        <v>0</v>
      </c>
      <c r="L174" s="33">
        <f>SUMIFS('Raw Data from UFBs'!E$3:E$1389,'Raw Data from UFBs'!$A$3:$A$1389,'Summary By Town'!$A174,'Raw Data from UFBs'!$D$3:$D$1389,'Summary By Town'!$K$2)</f>
        <v>0</v>
      </c>
      <c r="M174" s="33">
        <f>SUMIFS('Raw Data from UFBs'!F$3:F$1389,'Raw Data from UFBs'!$A$3:$A$1389,'Summary By Town'!$A174,'Raw Data from UFBs'!$D$3:$D$1389,'Summary By Town'!$K$2)</f>
        <v>0</v>
      </c>
      <c r="N174" s="34">
        <f t="shared" si="24"/>
        <v>0</v>
      </c>
      <c r="O174" s="32">
        <f>COUNTIFS('Raw Data from UFBs'!$A$3:$A$1389,'Summary By Town'!$A174,'Raw Data from UFBs'!$D$3:$D$1389,'Summary By Town'!$O$2)</f>
        <v>0</v>
      </c>
      <c r="P174" s="33">
        <f>SUMIFS('Raw Data from UFBs'!E$3:E$1389,'Raw Data from UFBs'!$A$3:$A$1389,'Summary By Town'!$A174,'Raw Data from UFBs'!$D$3:$D$1389,'Summary By Town'!$O$2)</f>
        <v>0</v>
      </c>
      <c r="Q174" s="33">
        <f>SUMIFS('Raw Data from UFBs'!F$3:F$1389,'Raw Data from UFBs'!$A$3:$A$1389,'Summary By Town'!$A174,'Raw Data from UFBs'!$D$3:$D$1389,'Summary By Town'!$O$2)</f>
        <v>0</v>
      </c>
      <c r="R174" s="34">
        <f t="shared" si="25"/>
        <v>0</v>
      </c>
      <c r="S174" s="32">
        <f t="shared" si="26"/>
        <v>0</v>
      </c>
      <c r="T174" s="33">
        <f t="shared" si="27"/>
        <v>0</v>
      </c>
      <c r="U174" s="33">
        <f t="shared" si="28"/>
        <v>0</v>
      </c>
      <c r="V174" s="34">
        <f t="shared" si="29"/>
        <v>0</v>
      </c>
      <c r="W174" s="73">
        <v>9263864928</v>
      </c>
      <c r="X174" s="74">
        <v>0.50629177406536752</v>
      </c>
      <c r="Y174" s="75">
        <v>0.45831939475852573</v>
      </c>
      <c r="Z174" s="5">
        <f t="shared" si="30"/>
        <v>0</v>
      </c>
      <c r="AA174" s="10">
        <f t="shared" si="31"/>
        <v>0</v>
      </c>
      <c r="AB174" s="73">
        <v>24849028.199999999</v>
      </c>
      <c r="AC174" s="7">
        <f t="shared" si="32"/>
        <v>0</v>
      </c>
      <c r="AE174" s="6" t="s">
        <v>1405</v>
      </c>
      <c r="AF174" s="6" t="s">
        <v>312</v>
      </c>
      <c r="AG174" s="6" t="s">
        <v>1404</v>
      </c>
      <c r="AH174" s="6" t="s">
        <v>2319</v>
      </c>
      <c r="AI174" s="6" t="s">
        <v>2319</v>
      </c>
      <c r="AJ174" s="6" t="s">
        <v>2319</v>
      </c>
      <c r="AK174" s="6" t="s">
        <v>2319</v>
      </c>
      <c r="AL174" s="6" t="s">
        <v>2319</v>
      </c>
      <c r="AM174" s="6" t="s">
        <v>2319</v>
      </c>
      <c r="AN174" s="6" t="s">
        <v>2319</v>
      </c>
      <c r="AO174" s="6" t="s">
        <v>2319</v>
      </c>
      <c r="AP174" s="6" t="s">
        <v>2319</v>
      </c>
      <c r="AQ174" s="6" t="s">
        <v>2319</v>
      </c>
      <c r="AR174" s="6" t="s">
        <v>2319</v>
      </c>
      <c r="AS174" s="6" t="s">
        <v>2319</v>
      </c>
      <c r="AT174" s="6" t="s">
        <v>2319</v>
      </c>
    </row>
    <row r="175" spans="1:46" ht="17.25" customHeight="1" x14ac:dyDescent="0.25">
      <c r="A175" t="s">
        <v>1399</v>
      </c>
      <c r="B175" t="s">
        <v>1825</v>
      </c>
      <c r="C175" t="s">
        <v>1398</v>
      </c>
      <c r="D175" s="28" t="str">
        <f t="shared" si="22"/>
        <v>Cape May city, Cape May County</v>
      </c>
      <c r="E175" t="s">
        <v>2216</v>
      </c>
      <c r="F175" t="s">
        <v>2206</v>
      </c>
      <c r="G175" s="32">
        <f>COUNTIFS('Raw Data from UFBs'!$A$3:$A$1389,'Summary By Town'!$A175,'Raw Data from UFBs'!$D$3:$D$1389,'Summary By Town'!$G$2)</f>
        <v>1</v>
      </c>
      <c r="H175" s="33">
        <f>SUMIFS('Raw Data from UFBs'!E$3:E$1389,'Raw Data from UFBs'!$A$3:$A$1389,'Summary By Town'!$A175,'Raw Data from UFBs'!$D$3:$D$1389,'Summary By Town'!$G$2)</f>
        <v>192337</v>
      </c>
      <c r="I175" s="33">
        <f>SUMIFS('Raw Data from UFBs'!F$3:F$1389,'Raw Data from UFBs'!$A$3:$A$1389,'Summary By Town'!$A175,'Raw Data from UFBs'!$D$3:$D$1389,'Summary By Town'!$G$2)</f>
        <v>18044300</v>
      </c>
      <c r="J175" s="34">
        <f t="shared" si="23"/>
        <v>177446.49299678265</v>
      </c>
      <c r="K175" s="32">
        <f>COUNTIFS('Raw Data from UFBs'!$A$3:$A$1389,'Summary By Town'!$A175,'Raw Data from UFBs'!$D$3:$D$1389,'Summary By Town'!$K$2)</f>
        <v>0</v>
      </c>
      <c r="L175" s="33">
        <f>SUMIFS('Raw Data from UFBs'!E$3:E$1389,'Raw Data from UFBs'!$A$3:$A$1389,'Summary By Town'!$A175,'Raw Data from UFBs'!$D$3:$D$1389,'Summary By Town'!$K$2)</f>
        <v>0</v>
      </c>
      <c r="M175" s="33">
        <f>SUMIFS('Raw Data from UFBs'!F$3:F$1389,'Raw Data from UFBs'!$A$3:$A$1389,'Summary By Town'!$A175,'Raw Data from UFBs'!$D$3:$D$1389,'Summary By Town'!$K$2)</f>
        <v>0</v>
      </c>
      <c r="N175" s="34">
        <f t="shared" si="24"/>
        <v>0</v>
      </c>
      <c r="O175" s="32">
        <f>COUNTIFS('Raw Data from UFBs'!$A$3:$A$1389,'Summary By Town'!$A175,'Raw Data from UFBs'!$D$3:$D$1389,'Summary By Town'!$O$2)</f>
        <v>0</v>
      </c>
      <c r="P175" s="33">
        <f>SUMIFS('Raw Data from UFBs'!E$3:E$1389,'Raw Data from UFBs'!$A$3:$A$1389,'Summary By Town'!$A175,'Raw Data from UFBs'!$D$3:$D$1389,'Summary By Town'!$O$2)</f>
        <v>0</v>
      </c>
      <c r="Q175" s="33">
        <f>SUMIFS('Raw Data from UFBs'!F$3:F$1389,'Raw Data from UFBs'!$A$3:$A$1389,'Summary By Town'!$A175,'Raw Data from UFBs'!$D$3:$D$1389,'Summary By Town'!$O$2)</f>
        <v>0</v>
      </c>
      <c r="R175" s="34">
        <f t="shared" si="25"/>
        <v>0</v>
      </c>
      <c r="S175" s="32">
        <f t="shared" si="26"/>
        <v>1</v>
      </c>
      <c r="T175" s="33">
        <f t="shared" si="27"/>
        <v>192337</v>
      </c>
      <c r="U175" s="33">
        <f t="shared" si="28"/>
        <v>18044300</v>
      </c>
      <c r="V175" s="34">
        <f t="shared" si="29"/>
        <v>177446.49299678265</v>
      </c>
      <c r="W175" s="73">
        <v>3291351900</v>
      </c>
      <c r="X175" s="74">
        <v>0.98339360904431128</v>
      </c>
      <c r="Y175" s="75">
        <v>0.36864829719339481</v>
      </c>
      <c r="Z175" s="5">
        <f t="shared" si="30"/>
        <v>-5489.3600510823981</v>
      </c>
      <c r="AA175" s="10">
        <f t="shared" si="31"/>
        <v>5.4823369084296336E-3</v>
      </c>
      <c r="AB175" s="73">
        <v>20062630.130000003</v>
      </c>
      <c r="AC175" s="7">
        <f t="shared" si="32"/>
        <v>-2.7361118734248418E-4</v>
      </c>
      <c r="AE175" s="6" t="s">
        <v>1407</v>
      </c>
      <c r="AF175" s="6" t="s">
        <v>308</v>
      </c>
      <c r="AG175" s="6" t="s">
        <v>2319</v>
      </c>
      <c r="AH175" s="6" t="s">
        <v>2319</v>
      </c>
      <c r="AI175" s="6" t="s">
        <v>2319</v>
      </c>
      <c r="AJ175" s="6" t="s">
        <v>2319</v>
      </c>
      <c r="AK175" s="6" t="s">
        <v>2319</v>
      </c>
      <c r="AL175" s="6" t="s">
        <v>2319</v>
      </c>
      <c r="AM175" s="6" t="s">
        <v>2319</v>
      </c>
      <c r="AN175" s="6" t="s">
        <v>2319</v>
      </c>
      <c r="AO175" s="6" t="s">
        <v>2319</v>
      </c>
      <c r="AP175" s="6" t="s">
        <v>2319</v>
      </c>
      <c r="AQ175" s="6" t="s">
        <v>2319</v>
      </c>
      <c r="AR175" s="6" t="s">
        <v>2319</v>
      </c>
      <c r="AS175" s="6" t="s">
        <v>2319</v>
      </c>
      <c r="AT175" s="6" t="s">
        <v>2319</v>
      </c>
    </row>
    <row r="176" spans="1:46" ht="17.25" customHeight="1" x14ac:dyDescent="0.25">
      <c r="A176" t="s">
        <v>1400</v>
      </c>
      <c r="B176" t="s">
        <v>1826</v>
      </c>
      <c r="C176" t="s">
        <v>1398</v>
      </c>
      <c r="D176" s="28" t="str">
        <f t="shared" si="22"/>
        <v>Cape May Point borough, Cape May County</v>
      </c>
      <c r="E176" t="s">
        <v>2216</v>
      </c>
      <c r="F176" t="s">
        <v>2206</v>
      </c>
      <c r="G176" s="32">
        <f>COUNTIFS('Raw Data from UFBs'!$A$3:$A$1389,'Summary By Town'!$A176,'Raw Data from UFBs'!$D$3:$D$1389,'Summary By Town'!$G$2)</f>
        <v>0</v>
      </c>
      <c r="H176" s="33">
        <f>SUMIFS('Raw Data from UFBs'!E$3:E$1389,'Raw Data from UFBs'!$A$3:$A$1389,'Summary By Town'!$A176,'Raw Data from UFBs'!$D$3:$D$1389,'Summary By Town'!$G$2)</f>
        <v>0</v>
      </c>
      <c r="I176" s="33">
        <f>SUMIFS('Raw Data from UFBs'!F$3:F$1389,'Raw Data from UFBs'!$A$3:$A$1389,'Summary By Town'!$A176,'Raw Data from UFBs'!$D$3:$D$1389,'Summary By Town'!$G$2)</f>
        <v>0</v>
      </c>
      <c r="J176" s="34">
        <f t="shared" si="23"/>
        <v>0</v>
      </c>
      <c r="K176" s="32">
        <f>COUNTIFS('Raw Data from UFBs'!$A$3:$A$1389,'Summary By Town'!$A176,'Raw Data from UFBs'!$D$3:$D$1389,'Summary By Town'!$K$2)</f>
        <v>0</v>
      </c>
      <c r="L176" s="33">
        <f>SUMIFS('Raw Data from UFBs'!E$3:E$1389,'Raw Data from UFBs'!$A$3:$A$1389,'Summary By Town'!$A176,'Raw Data from UFBs'!$D$3:$D$1389,'Summary By Town'!$K$2)</f>
        <v>0</v>
      </c>
      <c r="M176" s="33">
        <f>SUMIFS('Raw Data from UFBs'!F$3:F$1389,'Raw Data from UFBs'!$A$3:$A$1389,'Summary By Town'!$A176,'Raw Data from UFBs'!$D$3:$D$1389,'Summary By Town'!$K$2)</f>
        <v>0</v>
      </c>
      <c r="N176" s="34">
        <f t="shared" si="24"/>
        <v>0</v>
      </c>
      <c r="O176" s="32">
        <f>COUNTIFS('Raw Data from UFBs'!$A$3:$A$1389,'Summary By Town'!$A176,'Raw Data from UFBs'!$D$3:$D$1389,'Summary By Town'!$O$2)</f>
        <v>0</v>
      </c>
      <c r="P176" s="33">
        <f>SUMIFS('Raw Data from UFBs'!E$3:E$1389,'Raw Data from UFBs'!$A$3:$A$1389,'Summary By Town'!$A176,'Raw Data from UFBs'!$D$3:$D$1389,'Summary By Town'!$O$2)</f>
        <v>0</v>
      </c>
      <c r="Q176" s="33">
        <f>SUMIFS('Raw Data from UFBs'!F$3:F$1389,'Raw Data from UFBs'!$A$3:$A$1389,'Summary By Town'!$A176,'Raw Data from UFBs'!$D$3:$D$1389,'Summary By Town'!$O$2)</f>
        <v>0</v>
      </c>
      <c r="R176" s="34">
        <f t="shared" si="25"/>
        <v>0</v>
      </c>
      <c r="S176" s="32">
        <f t="shared" si="26"/>
        <v>0</v>
      </c>
      <c r="T176" s="33">
        <f t="shared" si="27"/>
        <v>0</v>
      </c>
      <c r="U176" s="33">
        <f t="shared" si="28"/>
        <v>0</v>
      </c>
      <c r="V176" s="34">
        <f t="shared" si="29"/>
        <v>0</v>
      </c>
      <c r="W176" s="73">
        <v>503128700</v>
      </c>
      <c r="X176" s="74">
        <v>0.61249444326853208</v>
      </c>
      <c r="Y176" s="75">
        <v>0.48247234011101781</v>
      </c>
      <c r="Z176" s="5">
        <f t="shared" si="30"/>
        <v>0</v>
      </c>
      <c r="AA176" s="10">
        <f t="shared" si="31"/>
        <v>0</v>
      </c>
      <c r="AB176" s="73">
        <v>1891883.58</v>
      </c>
      <c r="AC176" s="7">
        <f t="shared" si="32"/>
        <v>0</v>
      </c>
      <c r="AE176" s="6" t="s">
        <v>308</v>
      </c>
      <c r="AF176" s="6" t="s">
        <v>2319</v>
      </c>
      <c r="AG176" s="6" t="s">
        <v>2319</v>
      </c>
      <c r="AH176" s="6" t="s">
        <v>2319</v>
      </c>
      <c r="AI176" s="6" t="s">
        <v>2319</v>
      </c>
      <c r="AJ176" s="6" t="s">
        <v>2319</v>
      </c>
      <c r="AK176" s="6" t="s">
        <v>2319</v>
      </c>
      <c r="AL176" s="6" t="s">
        <v>2319</v>
      </c>
      <c r="AM176" s="6" t="s">
        <v>2319</v>
      </c>
      <c r="AN176" s="6" t="s">
        <v>2319</v>
      </c>
      <c r="AO176" s="6" t="s">
        <v>2319</v>
      </c>
      <c r="AP176" s="6" t="s">
        <v>2319</v>
      </c>
      <c r="AQ176" s="6" t="s">
        <v>2319</v>
      </c>
      <c r="AR176" s="6" t="s">
        <v>2319</v>
      </c>
      <c r="AS176" s="6" t="s">
        <v>2319</v>
      </c>
      <c r="AT176" s="6" t="s">
        <v>2319</v>
      </c>
    </row>
    <row r="177" spans="1:46" ht="17.25" customHeight="1" x14ac:dyDescent="0.25">
      <c r="A177" t="s">
        <v>1402</v>
      </c>
      <c r="B177" t="s">
        <v>1827</v>
      </c>
      <c r="C177" t="s">
        <v>1398</v>
      </c>
      <c r="D177" s="28" t="str">
        <f t="shared" si="22"/>
        <v>North Wildwood city, Cape May County</v>
      </c>
      <c r="E177" t="s">
        <v>2216</v>
      </c>
      <c r="F177" t="s">
        <v>2206</v>
      </c>
      <c r="G177" s="32">
        <f>COUNTIFS('Raw Data from UFBs'!$A$3:$A$1389,'Summary By Town'!$A177,'Raw Data from UFBs'!$D$3:$D$1389,'Summary By Town'!$G$2)</f>
        <v>0</v>
      </c>
      <c r="H177" s="33">
        <f>SUMIFS('Raw Data from UFBs'!E$3:E$1389,'Raw Data from UFBs'!$A$3:$A$1389,'Summary By Town'!$A177,'Raw Data from UFBs'!$D$3:$D$1389,'Summary By Town'!$G$2)</f>
        <v>0</v>
      </c>
      <c r="I177" s="33">
        <f>SUMIFS('Raw Data from UFBs'!F$3:F$1389,'Raw Data from UFBs'!$A$3:$A$1389,'Summary By Town'!$A177,'Raw Data from UFBs'!$D$3:$D$1389,'Summary By Town'!$G$2)</f>
        <v>0</v>
      </c>
      <c r="J177" s="34">
        <f t="shared" si="23"/>
        <v>0</v>
      </c>
      <c r="K177" s="32">
        <f>COUNTIFS('Raw Data from UFBs'!$A$3:$A$1389,'Summary By Town'!$A177,'Raw Data from UFBs'!$D$3:$D$1389,'Summary By Town'!$K$2)</f>
        <v>0</v>
      </c>
      <c r="L177" s="33">
        <f>SUMIFS('Raw Data from UFBs'!E$3:E$1389,'Raw Data from UFBs'!$A$3:$A$1389,'Summary By Town'!$A177,'Raw Data from UFBs'!$D$3:$D$1389,'Summary By Town'!$K$2)</f>
        <v>0</v>
      </c>
      <c r="M177" s="33">
        <f>SUMIFS('Raw Data from UFBs'!F$3:F$1389,'Raw Data from UFBs'!$A$3:$A$1389,'Summary By Town'!$A177,'Raw Data from UFBs'!$D$3:$D$1389,'Summary By Town'!$K$2)</f>
        <v>0</v>
      </c>
      <c r="N177" s="34">
        <f t="shared" si="24"/>
        <v>0</v>
      </c>
      <c r="O177" s="32">
        <f>COUNTIFS('Raw Data from UFBs'!$A$3:$A$1389,'Summary By Town'!$A177,'Raw Data from UFBs'!$D$3:$D$1389,'Summary By Town'!$O$2)</f>
        <v>0</v>
      </c>
      <c r="P177" s="33">
        <f>SUMIFS('Raw Data from UFBs'!E$3:E$1389,'Raw Data from UFBs'!$A$3:$A$1389,'Summary By Town'!$A177,'Raw Data from UFBs'!$D$3:$D$1389,'Summary By Town'!$O$2)</f>
        <v>0</v>
      </c>
      <c r="Q177" s="33">
        <f>SUMIFS('Raw Data from UFBs'!F$3:F$1389,'Raw Data from UFBs'!$A$3:$A$1389,'Summary By Town'!$A177,'Raw Data from UFBs'!$D$3:$D$1389,'Summary By Town'!$O$2)</f>
        <v>0</v>
      </c>
      <c r="R177" s="34">
        <f t="shared" si="25"/>
        <v>0</v>
      </c>
      <c r="S177" s="32">
        <f t="shared" si="26"/>
        <v>0</v>
      </c>
      <c r="T177" s="33">
        <f t="shared" si="27"/>
        <v>0</v>
      </c>
      <c r="U177" s="33">
        <f t="shared" si="28"/>
        <v>0</v>
      </c>
      <c r="V177" s="34">
        <f t="shared" si="29"/>
        <v>0</v>
      </c>
      <c r="W177" s="73">
        <v>2784281200</v>
      </c>
      <c r="X177" s="74">
        <v>1.3038491724113852</v>
      </c>
      <c r="Y177" s="75">
        <v>0.57138221664124689</v>
      </c>
      <c r="Z177" s="5">
        <f t="shared" si="30"/>
        <v>0</v>
      </c>
      <c r="AA177" s="10">
        <f t="shared" si="31"/>
        <v>0</v>
      </c>
      <c r="AB177" s="73">
        <v>31186866.359999999</v>
      </c>
      <c r="AC177" s="7">
        <f t="shared" si="32"/>
        <v>0</v>
      </c>
      <c r="AE177" s="6" t="s">
        <v>1409</v>
      </c>
      <c r="AF177" s="6" t="s">
        <v>1408</v>
      </c>
      <c r="AG177" s="6" t="s">
        <v>1405</v>
      </c>
      <c r="AH177" s="6" t="s">
        <v>312</v>
      </c>
      <c r="AI177" s="6" t="s">
        <v>2319</v>
      </c>
      <c r="AJ177" s="6" t="s">
        <v>2319</v>
      </c>
      <c r="AK177" s="6" t="s">
        <v>2319</v>
      </c>
      <c r="AL177" s="6" t="s">
        <v>2319</v>
      </c>
      <c r="AM177" s="6" t="s">
        <v>2319</v>
      </c>
      <c r="AN177" s="6" t="s">
        <v>2319</v>
      </c>
      <c r="AO177" s="6" t="s">
        <v>2319</v>
      </c>
      <c r="AP177" s="6" t="s">
        <v>2319</v>
      </c>
      <c r="AQ177" s="6" t="s">
        <v>2319</v>
      </c>
      <c r="AR177" s="6" t="s">
        <v>2319</v>
      </c>
      <c r="AS177" s="6" t="s">
        <v>2319</v>
      </c>
      <c r="AT177" s="6" t="s">
        <v>2319</v>
      </c>
    </row>
    <row r="178" spans="1:46" ht="17.25" customHeight="1" x14ac:dyDescent="0.25">
      <c r="A178" t="s">
        <v>1403</v>
      </c>
      <c r="B178" t="s">
        <v>1828</v>
      </c>
      <c r="C178" t="s">
        <v>1398</v>
      </c>
      <c r="D178" s="28" t="str">
        <f t="shared" si="22"/>
        <v>Ocean City city, Cape May County</v>
      </c>
      <c r="E178" t="s">
        <v>2216</v>
      </c>
      <c r="F178" t="s">
        <v>2202</v>
      </c>
      <c r="G178" s="32">
        <f>COUNTIFS('Raw Data from UFBs'!$A$3:$A$1389,'Summary By Town'!$A178,'Raw Data from UFBs'!$D$3:$D$1389,'Summary By Town'!$G$2)</f>
        <v>0</v>
      </c>
      <c r="H178" s="33">
        <f>SUMIFS('Raw Data from UFBs'!E$3:E$1389,'Raw Data from UFBs'!$A$3:$A$1389,'Summary By Town'!$A178,'Raw Data from UFBs'!$D$3:$D$1389,'Summary By Town'!$G$2)</f>
        <v>0</v>
      </c>
      <c r="I178" s="33">
        <f>SUMIFS('Raw Data from UFBs'!F$3:F$1389,'Raw Data from UFBs'!$A$3:$A$1389,'Summary By Town'!$A178,'Raw Data from UFBs'!$D$3:$D$1389,'Summary By Town'!$G$2)</f>
        <v>0</v>
      </c>
      <c r="J178" s="34">
        <f t="shared" si="23"/>
        <v>0</v>
      </c>
      <c r="K178" s="32">
        <f>COUNTIFS('Raw Data from UFBs'!$A$3:$A$1389,'Summary By Town'!$A178,'Raw Data from UFBs'!$D$3:$D$1389,'Summary By Town'!$K$2)</f>
        <v>0</v>
      </c>
      <c r="L178" s="33">
        <f>SUMIFS('Raw Data from UFBs'!E$3:E$1389,'Raw Data from UFBs'!$A$3:$A$1389,'Summary By Town'!$A178,'Raw Data from UFBs'!$D$3:$D$1389,'Summary By Town'!$K$2)</f>
        <v>0</v>
      </c>
      <c r="M178" s="33">
        <f>SUMIFS('Raw Data from UFBs'!F$3:F$1389,'Raw Data from UFBs'!$A$3:$A$1389,'Summary By Town'!$A178,'Raw Data from UFBs'!$D$3:$D$1389,'Summary By Town'!$K$2)</f>
        <v>0</v>
      </c>
      <c r="N178" s="34">
        <f t="shared" si="24"/>
        <v>0</v>
      </c>
      <c r="O178" s="32">
        <f>COUNTIFS('Raw Data from UFBs'!$A$3:$A$1389,'Summary By Town'!$A178,'Raw Data from UFBs'!$D$3:$D$1389,'Summary By Town'!$O$2)</f>
        <v>0</v>
      </c>
      <c r="P178" s="33">
        <f>SUMIFS('Raw Data from UFBs'!E$3:E$1389,'Raw Data from UFBs'!$A$3:$A$1389,'Summary By Town'!$A178,'Raw Data from UFBs'!$D$3:$D$1389,'Summary By Town'!$O$2)</f>
        <v>0</v>
      </c>
      <c r="Q178" s="33">
        <f>SUMIFS('Raw Data from UFBs'!F$3:F$1389,'Raw Data from UFBs'!$A$3:$A$1389,'Summary By Town'!$A178,'Raw Data from UFBs'!$D$3:$D$1389,'Summary By Town'!$O$2)</f>
        <v>0</v>
      </c>
      <c r="R178" s="34">
        <f t="shared" si="25"/>
        <v>0</v>
      </c>
      <c r="S178" s="32">
        <f t="shared" si="26"/>
        <v>0</v>
      </c>
      <c r="T178" s="33">
        <f t="shared" si="27"/>
        <v>0</v>
      </c>
      <c r="U178" s="33">
        <f t="shared" si="28"/>
        <v>0</v>
      </c>
      <c r="V178" s="34">
        <f t="shared" si="29"/>
        <v>0</v>
      </c>
      <c r="W178" s="73">
        <v>12263189100</v>
      </c>
      <c r="X178" s="74">
        <v>0.96491877524593173</v>
      </c>
      <c r="Y178" s="75">
        <v>0.51221387704311716</v>
      </c>
      <c r="Z178" s="5">
        <f t="shared" si="30"/>
        <v>0</v>
      </c>
      <c r="AA178" s="10">
        <f t="shared" si="31"/>
        <v>0</v>
      </c>
      <c r="AB178" s="73">
        <v>74669349.180000007</v>
      </c>
      <c r="AC178" s="7">
        <f t="shared" si="32"/>
        <v>0</v>
      </c>
      <c r="AE178" s="6" t="s">
        <v>31</v>
      </c>
      <c r="AF178" s="6" t="s">
        <v>1314</v>
      </c>
      <c r="AG178" s="6" t="s">
        <v>1406</v>
      </c>
      <c r="AH178" s="6" t="s">
        <v>47</v>
      </c>
      <c r="AI178" s="6" t="s">
        <v>2319</v>
      </c>
      <c r="AJ178" s="6" t="s">
        <v>2319</v>
      </c>
      <c r="AK178" s="6" t="s">
        <v>2319</v>
      </c>
      <c r="AL178" s="6" t="s">
        <v>2319</v>
      </c>
      <c r="AM178" s="6" t="s">
        <v>2319</v>
      </c>
      <c r="AN178" s="6" t="s">
        <v>2319</v>
      </c>
      <c r="AO178" s="6" t="s">
        <v>2319</v>
      </c>
      <c r="AP178" s="6" t="s">
        <v>2319</v>
      </c>
      <c r="AQ178" s="6" t="s">
        <v>2319</v>
      </c>
      <c r="AR178" s="6" t="s">
        <v>2319</v>
      </c>
      <c r="AS178" s="6" t="s">
        <v>2319</v>
      </c>
      <c r="AT178" s="6" t="s">
        <v>2319</v>
      </c>
    </row>
    <row r="179" spans="1:46" ht="17.25" customHeight="1" x14ac:dyDescent="0.25">
      <c r="A179" t="s">
        <v>1404</v>
      </c>
      <c r="B179" t="s">
        <v>1829</v>
      </c>
      <c r="C179" t="s">
        <v>1398</v>
      </c>
      <c r="D179" s="28" t="str">
        <f t="shared" si="22"/>
        <v>Sea Isle City city, Cape May County</v>
      </c>
      <c r="E179" t="s">
        <v>2216</v>
      </c>
      <c r="F179" t="s">
        <v>2206</v>
      </c>
      <c r="G179" s="32">
        <f>COUNTIFS('Raw Data from UFBs'!$A$3:$A$1389,'Summary By Town'!$A179,'Raw Data from UFBs'!$D$3:$D$1389,'Summary By Town'!$G$2)</f>
        <v>0</v>
      </c>
      <c r="H179" s="33">
        <f>SUMIFS('Raw Data from UFBs'!E$3:E$1389,'Raw Data from UFBs'!$A$3:$A$1389,'Summary By Town'!$A179,'Raw Data from UFBs'!$D$3:$D$1389,'Summary By Town'!$G$2)</f>
        <v>0</v>
      </c>
      <c r="I179" s="33">
        <f>SUMIFS('Raw Data from UFBs'!F$3:F$1389,'Raw Data from UFBs'!$A$3:$A$1389,'Summary By Town'!$A179,'Raw Data from UFBs'!$D$3:$D$1389,'Summary By Town'!$G$2)</f>
        <v>0</v>
      </c>
      <c r="J179" s="34">
        <f t="shared" si="23"/>
        <v>0</v>
      </c>
      <c r="K179" s="32">
        <f>COUNTIFS('Raw Data from UFBs'!$A$3:$A$1389,'Summary By Town'!$A179,'Raw Data from UFBs'!$D$3:$D$1389,'Summary By Town'!$K$2)</f>
        <v>0</v>
      </c>
      <c r="L179" s="33">
        <f>SUMIFS('Raw Data from UFBs'!E$3:E$1389,'Raw Data from UFBs'!$A$3:$A$1389,'Summary By Town'!$A179,'Raw Data from UFBs'!$D$3:$D$1389,'Summary By Town'!$K$2)</f>
        <v>0</v>
      </c>
      <c r="M179" s="33">
        <f>SUMIFS('Raw Data from UFBs'!F$3:F$1389,'Raw Data from UFBs'!$A$3:$A$1389,'Summary By Town'!$A179,'Raw Data from UFBs'!$D$3:$D$1389,'Summary By Town'!$K$2)</f>
        <v>0</v>
      </c>
      <c r="N179" s="34">
        <f t="shared" si="24"/>
        <v>0</v>
      </c>
      <c r="O179" s="32">
        <f>COUNTIFS('Raw Data from UFBs'!$A$3:$A$1389,'Summary By Town'!$A179,'Raw Data from UFBs'!$D$3:$D$1389,'Summary By Town'!$O$2)</f>
        <v>0</v>
      </c>
      <c r="P179" s="33">
        <f>SUMIFS('Raw Data from UFBs'!E$3:E$1389,'Raw Data from UFBs'!$A$3:$A$1389,'Summary By Town'!$A179,'Raw Data from UFBs'!$D$3:$D$1389,'Summary By Town'!$O$2)</f>
        <v>0</v>
      </c>
      <c r="Q179" s="33">
        <f>SUMIFS('Raw Data from UFBs'!F$3:F$1389,'Raw Data from UFBs'!$A$3:$A$1389,'Summary By Town'!$A179,'Raw Data from UFBs'!$D$3:$D$1389,'Summary By Town'!$O$2)</f>
        <v>0</v>
      </c>
      <c r="R179" s="34">
        <f t="shared" si="25"/>
        <v>0</v>
      </c>
      <c r="S179" s="32">
        <f t="shared" si="26"/>
        <v>0</v>
      </c>
      <c r="T179" s="33">
        <f t="shared" si="27"/>
        <v>0</v>
      </c>
      <c r="U179" s="33">
        <f t="shared" si="28"/>
        <v>0</v>
      </c>
      <c r="V179" s="34">
        <f t="shared" si="29"/>
        <v>0</v>
      </c>
      <c r="W179" s="73">
        <v>4788825600</v>
      </c>
      <c r="X179" s="74">
        <v>0.71593924241102302</v>
      </c>
      <c r="Y179" s="75">
        <v>0.53072247756945068</v>
      </c>
      <c r="Z179" s="5">
        <f t="shared" si="30"/>
        <v>0</v>
      </c>
      <c r="AA179" s="10">
        <f t="shared" si="31"/>
        <v>0</v>
      </c>
      <c r="AB179" s="73">
        <v>24642937.84</v>
      </c>
      <c r="AC179" s="7">
        <f t="shared" si="32"/>
        <v>0</v>
      </c>
      <c r="AE179" s="6" t="s">
        <v>1397</v>
      </c>
      <c r="AF179" s="6" t="s">
        <v>312</v>
      </c>
      <c r="AG179" s="6" t="s">
        <v>1401</v>
      </c>
      <c r="AH179" s="6" t="s">
        <v>1406</v>
      </c>
      <c r="AI179" s="6" t="s">
        <v>2319</v>
      </c>
      <c r="AJ179" s="6" t="s">
        <v>2319</v>
      </c>
      <c r="AK179" s="6" t="s">
        <v>2319</v>
      </c>
      <c r="AL179" s="6" t="s">
        <v>2319</v>
      </c>
      <c r="AM179" s="6" t="s">
        <v>2319</v>
      </c>
      <c r="AN179" s="6" t="s">
        <v>2319</v>
      </c>
      <c r="AO179" s="6" t="s">
        <v>2319</v>
      </c>
      <c r="AP179" s="6" t="s">
        <v>2319</v>
      </c>
      <c r="AQ179" s="6" t="s">
        <v>2319</v>
      </c>
      <c r="AR179" s="6" t="s">
        <v>2319</v>
      </c>
      <c r="AS179" s="6" t="s">
        <v>2319</v>
      </c>
      <c r="AT179" s="6" t="s">
        <v>2319</v>
      </c>
    </row>
    <row r="180" spans="1:46" ht="17.25" customHeight="1" x14ac:dyDescent="0.25">
      <c r="A180" t="s">
        <v>1405</v>
      </c>
      <c r="B180" t="s">
        <v>1830</v>
      </c>
      <c r="C180" t="s">
        <v>1398</v>
      </c>
      <c r="D180" s="28" t="str">
        <f t="shared" si="22"/>
        <v>Stone Harbor borough, Cape May County</v>
      </c>
      <c r="E180" t="s">
        <v>2216</v>
      </c>
      <c r="F180" t="s">
        <v>2206</v>
      </c>
      <c r="G180" s="32">
        <f>COUNTIFS('Raw Data from UFBs'!$A$3:$A$1389,'Summary By Town'!$A180,'Raw Data from UFBs'!$D$3:$D$1389,'Summary By Town'!$G$2)</f>
        <v>0</v>
      </c>
      <c r="H180" s="33">
        <f>SUMIFS('Raw Data from UFBs'!E$3:E$1389,'Raw Data from UFBs'!$A$3:$A$1389,'Summary By Town'!$A180,'Raw Data from UFBs'!$D$3:$D$1389,'Summary By Town'!$G$2)</f>
        <v>0</v>
      </c>
      <c r="I180" s="33">
        <f>SUMIFS('Raw Data from UFBs'!F$3:F$1389,'Raw Data from UFBs'!$A$3:$A$1389,'Summary By Town'!$A180,'Raw Data from UFBs'!$D$3:$D$1389,'Summary By Town'!$G$2)</f>
        <v>0</v>
      </c>
      <c r="J180" s="34">
        <f t="shared" si="23"/>
        <v>0</v>
      </c>
      <c r="K180" s="32">
        <f>COUNTIFS('Raw Data from UFBs'!$A$3:$A$1389,'Summary By Town'!$A180,'Raw Data from UFBs'!$D$3:$D$1389,'Summary By Town'!$K$2)</f>
        <v>0</v>
      </c>
      <c r="L180" s="33">
        <f>SUMIFS('Raw Data from UFBs'!E$3:E$1389,'Raw Data from UFBs'!$A$3:$A$1389,'Summary By Town'!$A180,'Raw Data from UFBs'!$D$3:$D$1389,'Summary By Town'!$K$2)</f>
        <v>0</v>
      </c>
      <c r="M180" s="33">
        <f>SUMIFS('Raw Data from UFBs'!F$3:F$1389,'Raw Data from UFBs'!$A$3:$A$1389,'Summary By Town'!$A180,'Raw Data from UFBs'!$D$3:$D$1389,'Summary By Town'!$K$2)</f>
        <v>0</v>
      </c>
      <c r="N180" s="34">
        <f t="shared" si="24"/>
        <v>0</v>
      </c>
      <c r="O180" s="32">
        <f>COUNTIFS('Raw Data from UFBs'!$A$3:$A$1389,'Summary By Town'!$A180,'Raw Data from UFBs'!$D$3:$D$1389,'Summary By Town'!$O$2)</f>
        <v>0</v>
      </c>
      <c r="P180" s="33">
        <f>SUMIFS('Raw Data from UFBs'!E$3:E$1389,'Raw Data from UFBs'!$A$3:$A$1389,'Summary By Town'!$A180,'Raw Data from UFBs'!$D$3:$D$1389,'Summary By Town'!$O$2)</f>
        <v>0</v>
      </c>
      <c r="Q180" s="33">
        <f>SUMIFS('Raw Data from UFBs'!F$3:F$1389,'Raw Data from UFBs'!$A$3:$A$1389,'Summary By Town'!$A180,'Raw Data from UFBs'!$D$3:$D$1389,'Summary By Town'!$O$2)</f>
        <v>0</v>
      </c>
      <c r="R180" s="34">
        <f t="shared" si="25"/>
        <v>0</v>
      </c>
      <c r="S180" s="32">
        <f t="shared" si="26"/>
        <v>0</v>
      </c>
      <c r="T180" s="33">
        <f t="shared" si="27"/>
        <v>0</v>
      </c>
      <c r="U180" s="33">
        <f t="shared" si="28"/>
        <v>0</v>
      </c>
      <c r="V180" s="34">
        <f t="shared" si="29"/>
        <v>0</v>
      </c>
      <c r="W180" s="73">
        <v>5064473300</v>
      </c>
      <c r="X180" s="74">
        <v>0.57074262865129433</v>
      </c>
      <c r="Y180" s="75">
        <v>0.43858233202365565</v>
      </c>
      <c r="Z180" s="5">
        <f t="shared" si="30"/>
        <v>0</v>
      </c>
      <c r="AA180" s="10">
        <f t="shared" si="31"/>
        <v>0</v>
      </c>
      <c r="AB180" s="73">
        <v>16860603.670000002</v>
      </c>
      <c r="AC180" s="7">
        <f t="shared" si="32"/>
        <v>0</v>
      </c>
      <c r="AE180" s="6" t="s">
        <v>1402</v>
      </c>
      <c r="AF180" s="6" t="s">
        <v>1397</v>
      </c>
      <c r="AG180" s="6" t="s">
        <v>312</v>
      </c>
      <c r="AH180" s="6" t="s">
        <v>2319</v>
      </c>
      <c r="AI180" s="6" t="s">
        <v>2319</v>
      </c>
      <c r="AJ180" s="6" t="s">
        <v>2319</v>
      </c>
      <c r="AK180" s="6" t="s">
        <v>2319</v>
      </c>
      <c r="AL180" s="6" t="s">
        <v>2319</v>
      </c>
      <c r="AM180" s="6" t="s">
        <v>2319</v>
      </c>
      <c r="AN180" s="6" t="s">
        <v>2319</v>
      </c>
      <c r="AO180" s="6" t="s">
        <v>2319</v>
      </c>
      <c r="AP180" s="6" t="s">
        <v>2319</v>
      </c>
      <c r="AQ180" s="6" t="s">
        <v>2319</v>
      </c>
      <c r="AR180" s="6" t="s">
        <v>2319</v>
      </c>
      <c r="AS180" s="6" t="s">
        <v>2319</v>
      </c>
      <c r="AT180" s="6" t="s">
        <v>2319</v>
      </c>
    </row>
    <row r="181" spans="1:46" ht="17.25" customHeight="1" x14ac:dyDescent="0.25">
      <c r="A181" t="s">
        <v>1407</v>
      </c>
      <c r="B181" t="s">
        <v>1831</v>
      </c>
      <c r="C181" t="s">
        <v>1398</v>
      </c>
      <c r="D181" s="28" t="str">
        <f t="shared" si="22"/>
        <v>West Cape May borough, Cape May County</v>
      </c>
      <c r="E181" t="s">
        <v>2216</v>
      </c>
      <c r="F181" t="s">
        <v>2206</v>
      </c>
      <c r="G181" s="32">
        <f>COUNTIFS('Raw Data from UFBs'!$A$3:$A$1389,'Summary By Town'!$A181,'Raw Data from UFBs'!$D$3:$D$1389,'Summary By Town'!$G$2)</f>
        <v>0</v>
      </c>
      <c r="H181" s="33">
        <f>SUMIFS('Raw Data from UFBs'!E$3:E$1389,'Raw Data from UFBs'!$A$3:$A$1389,'Summary By Town'!$A181,'Raw Data from UFBs'!$D$3:$D$1389,'Summary By Town'!$G$2)</f>
        <v>0</v>
      </c>
      <c r="I181" s="33">
        <f>SUMIFS('Raw Data from UFBs'!F$3:F$1389,'Raw Data from UFBs'!$A$3:$A$1389,'Summary By Town'!$A181,'Raw Data from UFBs'!$D$3:$D$1389,'Summary By Town'!$G$2)</f>
        <v>0</v>
      </c>
      <c r="J181" s="34">
        <f t="shared" si="23"/>
        <v>0</v>
      </c>
      <c r="K181" s="32">
        <f>COUNTIFS('Raw Data from UFBs'!$A$3:$A$1389,'Summary By Town'!$A181,'Raw Data from UFBs'!$D$3:$D$1389,'Summary By Town'!$K$2)</f>
        <v>0</v>
      </c>
      <c r="L181" s="33">
        <f>SUMIFS('Raw Data from UFBs'!E$3:E$1389,'Raw Data from UFBs'!$A$3:$A$1389,'Summary By Town'!$A181,'Raw Data from UFBs'!$D$3:$D$1389,'Summary By Town'!$K$2)</f>
        <v>0</v>
      </c>
      <c r="M181" s="33">
        <f>SUMIFS('Raw Data from UFBs'!F$3:F$1389,'Raw Data from UFBs'!$A$3:$A$1389,'Summary By Town'!$A181,'Raw Data from UFBs'!$D$3:$D$1389,'Summary By Town'!$K$2)</f>
        <v>0</v>
      </c>
      <c r="N181" s="34">
        <f t="shared" si="24"/>
        <v>0</v>
      </c>
      <c r="O181" s="32">
        <f>COUNTIFS('Raw Data from UFBs'!$A$3:$A$1389,'Summary By Town'!$A181,'Raw Data from UFBs'!$D$3:$D$1389,'Summary By Town'!$O$2)</f>
        <v>0</v>
      </c>
      <c r="P181" s="33">
        <f>SUMIFS('Raw Data from UFBs'!E$3:E$1389,'Raw Data from UFBs'!$A$3:$A$1389,'Summary By Town'!$A181,'Raw Data from UFBs'!$D$3:$D$1389,'Summary By Town'!$O$2)</f>
        <v>0</v>
      </c>
      <c r="Q181" s="33">
        <f>SUMIFS('Raw Data from UFBs'!F$3:F$1389,'Raw Data from UFBs'!$A$3:$A$1389,'Summary By Town'!$A181,'Raw Data from UFBs'!$D$3:$D$1389,'Summary By Town'!$O$2)</f>
        <v>0</v>
      </c>
      <c r="R181" s="34">
        <f t="shared" si="25"/>
        <v>0</v>
      </c>
      <c r="S181" s="32">
        <f t="shared" si="26"/>
        <v>0</v>
      </c>
      <c r="T181" s="33">
        <f t="shared" si="27"/>
        <v>0</v>
      </c>
      <c r="U181" s="33">
        <f t="shared" si="28"/>
        <v>0</v>
      </c>
      <c r="V181" s="34">
        <f t="shared" si="29"/>
        <v>0</v>
      </c>
      <c r="W181" s="73">
        <v>501906100</v>
      </c>
      <c r="X181" s="74">
        <v>1.2519799900707873</v>
      </c>
      <c r="Y181" s="75">
        <v>0.2866817245966306</v>
      </c>
      <c r="Z181" s="5">
        <f t="shared" si="30"/>
        <v>0</v>
      </c>
      <c r="AA181" s="10">
        <f t="shared" si="31"/>
        <v>0</v>
      </c>
      <c r="AB181" s="73">
        <v>2711289.16</v>
      </c>
      <c r="AC181" s="7">
        <f t="shared" si="32"/>
        <v>0</v>
      </c>
      <c r="AE181" s="6" t="s">
        <v>1399</v>
      </c>
      <c r="AF181" s="6" t="s">
        <v>308</v>
      </c>
      <c r="AG181" s="6" t="s">
        <v>2319</v>
      </c>
      <c r="AH181" s="6" t="s">
        <v>2319</v>
      </c>
      <c r="AI181" s="6" t="s">
        <v>2319</v>
      </c>
      <c r="AJ181" s="6" t="s">
        <v>2319</v>
      </c>
      <c r="AK181" s="6" t="s">
        <v>2319</v>
      </c>
      <c r="AL181" s="6" t="s">
        <v>2319</v>
      </c>
      <c r="AM181" s="6" t="s">
        <v>2319</v>
      </c>
      <c r="AN181" s="6" t="s">
        <v>2319</v>
      </c>
      <c r="AO181" s="6" t="s">
        <v>2319</v>
      </c>
      <c r="AP181" s="6" t="s">
        <v>2319</v>
      </c>
      <c r="AQ181" s="6" t="s">
        <v>2319</v>
      </c>
      <c r="AR181" s="6" t="s">
        <v>2319</v>
      </c>
      <c r="AS181" s="6" t="s">
        <v>2319</v>
      </c>
      <c r="AT181" s="6" t="s">
        <v>2319</v>
      </c>
    </row>
    <row r="182" spans="1:46" ht="17.25" customHeight="1" x14ac:dyDescent="0.25">
      <c r="A182" t="s">
        <v>1408</v>
      </c>
      <c r="B182" t="s">
        <v>1832</v>
      </c>
      <c r="C182" t="s">
        <v>1398</v>
      </c>
      <c r="D182" s="28" t="str">
        <f t="shared" si="22"/>
        <v>West Wildwood borough, Cape May County</v>
      </c>
      <c r="E182" t="s">
        <v>2216</v>
      </c>
      <c r="F182" t="s">
        <v>2201</v>
      </c>
      <c r="G182" s="32">
        <f>COUNTIFS('Raw Data from UFBs'!$A$3:$A$1389,'Summary By Town'!$A182,'Raw Data from UFBs'!$D$3:$D$1389,'Summary By Town'!$G$2)</f>
        <v>0</v>
      </c>
      <c r="H182" s="33">
        <f>SUMIFS('Raw Data from UFBs'!E$3:E$1389,'Raw Data from UFBs'!$A$3:$A$1389,'Summary By Town'!$A182,'Raw Data from UFBs'!$D$3:$D$1389,'Summary By Town'!$G$2)</f>
        <v>0</v>
      </c>
      <c r="I182" s="33">
        <f>SUMIFS('Raw Data from UFBs'!F$3:F$1389,'Raw Data from UFBs'!$A$3:$A$1389,'Summary By Town'!$A182,'Raw Data from UFBs'!$D$3:$D$1389,'Summary By Town'!$G$2)</f>
        <v>0</v>
      </c>
      <c r="J182" s="34">
        <f t="shared" si="23"/>
        <v>0</v>
      </c>
      <c r="K182" s="32">
        <f>COUNTIFS('Raw Data from UFBs'!$A$3:$A$1389,'Summary By Town'!$A182,'Raw Data from UFBs'!$D$3:$D$1389,'Summary By Town'!$K$2)</f>
        <v>0</v>
      </c>
      <c r="L182" s="33">
        <f>SUMIFS('Raw Data from UFBs'!E$3:E$1389,'Raw Data from UFBs'!$A$3:$A$1389,'Summary By Town'!$A182,'Raw Data from UFBs'!$D$3:$D$1389,'Summary By Town'!$K$2)</f>
        <v>0</v>
      </c>
      <c r="M182" s="33">
        <f>SUMIFS('Raw Data from UFBs'!F$3:F$1389,'Raw Data from UFBs'!$A$3:$A$1389,'Summary By Town'!$A182,'Raw Data from UFBs'!$D$3:$D$1389,'Summary By Town'!$K$2)</f>
        <v>0</v>
      </c>
      <c r="N182" s="34">
        <f t="shared" si="24"/>
        <v>0</v>
      </c>
      <c r="O182" s="32">
        <f>COUNTIFS('Raw Data from UFBs'!$A$3:$A$1389,'Summary By Town'!$A182,'Raw Data from UFBs'!$D$3:$D$1389,'Summary By Town'!$O$2)</f>
        <v>0</v>
      </c>
      <c r="P182" s="33">
        <f>SUMIFS('Raw Data from UFBs'!E$3:E$1389,'Raw Data from UFBs'!$A$3:$A$1389,'Summary By Town'!$A182,'Raw Data from UFBs'!$D$3:$D$1389,'Summary By Town'!$O$2)</f>
        <v>0</v>
      </c>
      <c r="Q182" s="33">
        <f>SUMIFS('Raw Data from UFBs'!F$3:F$1389,'Raw Data from UFBs'!$A$3:$A$1389,'Summary By Town'!$A182,'Raw Data from UFBs'!$D$3:$D$1389,'Summary By Town'!$O$2)</f>
        <v>0</v>
      </c>
      <c r="R182" s="34">
        <f t="shared" si="25"/>
        <v>0</v>
      </c>
      <c r="S182" s="32">
        <f t="shared" si="26"/>
        <v>0</v>
      </c>
      <c r="T182" s="33">
        <f t="shared" si="27"/>
        <v>0</v>
      </c>
      <c r="U182" s="33">
        <f t="shared" si="28"/>
        <v>0</v>
      </c>
      <c r="V182" s="34">
        <f t="shared" si="29"/>
        <v>0</v>
      </c>
      <c r="W182" s="73">
        <v>216440700</v>
      </c>
      <c r="X182" s="74">
        <v>1.8263424205521919</v>
      </c>
      <c r="Y182" s="75">
        <v>0.59356310776802101</v>
      </c>
      <c r="Z182" s="5">
        <f t="shared" si="30"/>
        <v>0</v>
      </c>
      <c r="AA182" s="10">
        <f t="shared" si="31"/>
        <v>0</v>
      </c>
      <c r="AB182" s="73">
        <v>2865000</v>
      </c>
      <c r="AC182" s="7">
        <f t="shared" si="32"/>
        <v>0</v>
      </c>
      <c r="AE182" s="6" t="s">
        <v>1409</v>
      </c>
      <c r="AF182" s="6" t="s">
        <v>1402</v>
      </c>
      <c r="AG182" s="6" t="s">
        <v>312</v>
      </c>
      <c r="AH182" s="6" t="s">
        <v>2319</v>
      </c>
      <c r="AI182" s="6" t="s">
        <v>2319</v>
      </c>
      <c r="AJ182" s="6" t="s">
        <v>2319</v>
      </c>
      <c r="AK182" s="6" t="s">
        <v>2319</v>
      </c>
      <c r="AL182" s="6" t="s">
        <v>2319</v>
      </c>
      <c r="AM182" s="6" t="s">
        <v>2319</v>
      </c>
      <c r="AN182" s="6" t="s">
        <v>2319</v>
      </c>
      <c r="AO182" s="6" t="s">
        <v>2319</v>
      </c>
      <c r="AP182" s="6" t="s">
        <v>2319</v>
      </c>
      <c r="AQ182" s="6" t="s">
        <v>2319</v>
      </c>
      <c r="AR182" s="6" t="s">
        <v>2319</v>
      </c>
      <c r="AS182" s="6" t="s">
        <v>2319</v>
      </c>
      <c r="AT182" s="6" t="s">
        <v>2319</v>
      </c>
    </row>
    <row r="183" spans="1:46" ht="17.25" customHeight="1" x14ac:dyDescent="0.25">
      <c r="A183" t="s">
        <v>1409</v>
      </c>
      <c r="B183" t="s">
        <v>1833</v>
      </c>
      <c r="C183" t="s">
        <v>1398</v>
      </c>
      <c r="D183" s="28" t="str">
        <f t="shared" si="22"/>
        <v>Wildwood city, Cape May County</v>
      </c>
      <c r="E183" t="s">
        <v>2216</v>
      </c>
      <c r="F183" t="s">
        <v>2205</v>
      </c>
      <c r="G183" s="32">
        <f>COUNTIFS('Raw Data from UFBs'!$A$3:$A$1389,'Summary By Town'!$A183,'Raw Data from UFBs'!$D$3:$D$1389,'Summary By Town'!$G$2)</f>
        <v>3</v>
      </c>
      <c r="H183" s="33">
        <f>SUMIFS('Raw Data from UFBs'!E$3:E$1389,'Raw Data from UFBs'!$A$3:$A$1389,'Summary By Town'!$A183,'Raw Data from UFBs'!$D$3:$D$1389,'Summary By Town'!$G$2)</f>
        <v>120914</v>
      </c>
      <c r="I183" s="33">
        <f>SUMIFS('Raw Data from UFBs'!F$3:F$1389,'Raw Data from UFBs'!$A$3:$A$1389,'Summary By Town'!$A183,'Raw Data from UFBs'!$D$3:$D$1389,'Summary By Town'!$G$2)</f>
        <v>17492800</v>
      </c>
      <c r="J183" s="34">
        <f t="shared" si="23"/>
        <v>453266.43485977652</v>
      </c>
      <c r="K183" s="32">
        <f>COUNTIFS('Raw Data from UFBs'!$A$3:$A$1389,'Summary By Town'!$A183,'Raw Data from UFBs'!$D$3:$D$1389,'Summary By Town'!$K$2)</f>
        <v>0</v>
      </c>
      <c r="L183" s="33">
        <f>SUMIFS('Raw Data from UFBs'!E$3:E$1389,'Raw Data from UFBs'!$A$3:$A$1389,'Summary By Town'!$A183,'Raw Data from UFBs'!$D$3:$D$1389,'Summary By Town'!$K$2)</f>
        <v>0</v>
      </c>
      <c r="M183" s="33">
        <f>SUMIFS('Raw Data from UFBs'!F$3:F$1389,'Raw Data from UFBs'!$A$3:$A$1389,'Summary By Town'!$A183,'Raw Data from UFBs'!$D$3:$D$1389,'Summary By Town'!$K$2)</f>
        <v>0</v>
      </c>
      <c r="N183" s="34">
        <f t="shared" si="24"/>
        <v>0</v>
      </c>
      <c r="O183" s="32">
        <f>COUNTIFS('Raw Data from UFBs'!$A$3:$A$1389,'Summary By Town'!$A183,'Raw Data from UFBs'!$D$3:$D$1389,'Summary By Town'!$O$2)</f>
        <v>0</v>
      </c>
      <c r="P183" s="33">
        <f>SUMIFS('Raw Data from UFBs'!E$3:E$1389,'Raw Data from UFBs'!$A$3:$A$1389,'Summary By Town'!$A183,'Raw Data from UFBs'!$D$3:$D$1389,'Summary By Town'!$O$2)</f>
        <v>0</v>
      </c>
      <c r="Q183" s="33">
        <f>SUMIFS('Raw Data from UFBs'!F$3:F$1389,'Raw Data from UFBs'!$A$3:$A$1389,'Summary By Town'!$A183,'Raw Data from UFBs'!$D$3:$D$1389,'Summary By Town'!$O$2)</f>
        <v>0</v>
      </c>
      <c r="R183" s="34">
        <f t="shared" si="25"/>
        <v>0</v>
      </c>
      <c r="S183" s="32">
        <f t="shared" si="26"/>
        <v>3</v>
      </c>
      <c r="T183" s="33">
        <f t="shared" si="27"/>
        <v>120914</v>
      </c>
      <c r="U183" s="33">
        <f t="shared" si="28"/>
        <v>17492800</v>
      </c>
      <c r="V183" s="34">
        <f t="shared" si="29"/>
        <v>453266.43485977652</v>
      </c>
      <c r="W183" s="73">
        <v>1607200600</v>
      </c>
      <c r="X183" s="74">
        <v>2.5911599907377694</v>
      </c>
      <c r="Y183" s="75">
        <v>0.57580183941013752</v>
      </c>
      <c r="Z183" s="5">
        <f t="shared" si="30"/>
        <v>191369.14332469722</v>
      </c>
      <c r="AA183" s="10">
        <f t="shared" si="31"/>
        <v>1.0884017838221315E-2</v>
      </c>
      <c r="AB183" s="73">
        <v>29922667.390000001</v>
      </c>
      <c r="AC183" s="7">
        <f t="shared" si="32"/>
        <v>6.3954573578106806E-3</v>
      </c>
      <c r="AE183" s="6" t="s">
        <v>1410</v>
      </c>
      <c r="AF183" s="6" t="s">
        <v>1408</v>
      </c>
      <c r="AG183" s="6" t="s">
        <v>1402</v>
      </c>
      <c r="AH183" s="6" t="s">
        <v>308</v>
      </c>
      <c r="AI183" s="6" t="s">
        <v>312</v>
      </c>
      <c r="AJ183" s="6" t="s">
        <v>2319</v>
      </c>
      <c r="AK183" s="6" t="s">
        <v>2319</v>
      </c>
      <c r="AL183" s="6" t="s">
        <v>2319</v>
      </c>
      <c r="AM183" s="6" t="s">
        <v>2319</v>
      </c>
      <c r="AN183" s="6" t="s">
        <v>2319</v>
      </c>
      <c r="AO183" s="6" t="s">
        <v>2319</v>
      </c>
      <c r="AP183" s="6" t="s">
        <v>2319</v>
      </c>
      <c r="AQ183" s="6" t="s">
        <v>2319</v>
      </c>
      <c r="AR183" s="6" t="s">
        <v>2319</v>
      </c>
      <c r="AS183" s="6" t="s">
        <v>2319</v>
      </c>
      <c r="AT183" s="6" t="s">
        <v>2319</v>
      </c>
    </row>
    <row r="184" spans="1:46" ht="17.25" customHeight="1" x14ac:dyDescent="0.25">
      <c r="A184" t="s">
        <v>1410</v>
      </c>
      <c r="B184" t="s">
        <v>1834</v>
      </c>
      <c r="C184" t="s">
        <v>1398</v>
      </c>
      <c r="D184" s="28" t="str">
        <f t="shared" si="22"/>
        <v>Wildwood Crest borough, Cape May County</v>
      </c>
      <c r="E184" t="s">
        <v>2216</v>
      </c>
      <c r="F184" t="s">
        <v>2206</v>
      </c>
      <c r="G184" s="32">
        <f>COUNTIFS('Raw Data from UFBs'!$A$3:$A$1389,'Summary By Town'!$A184,'Raw Data from UFBs'!$D$3:$D$1389,'Summary By Town'!$G$2)</f>
        <v>0</v>
      </c>
      <c r="H184" s="33">
        <f>SUMIFS('Raw Data from UFBs'!E$3:E$1389,'Raw Data from UFBs'!$A$3:$A$1389,'Summary By Town'!$A184,'Raw Data from UFBs'!$D$3:$D$1389,'Summary By Town'!$G$2)</f>
        <v>0</v>
      </c>
      <c r="I184" s="33">
        <f>SUMIFS('Raw Data from UFBs'!F$3:F$1389,'Raw Data from UFBs'!$A$3:$A$1389,'Summary By Town'!$A184,'Raw Data from UFBs'!$D$3:$D$1389,'Summary By Town'!$G$2)</f>
        <v>0</v>
      </c>
      <c r="J184" s="34">
        <f t="shared" si="23"/>
        <v>0</v>
      </c>
      <c r="K184" s="32">
        <f>COUNTIFS('Raw Data from UFBs'!$A$3:$A$1389,'Summary By Town'!$A184,'Raw Data from UFBs'!$D$3:$D$1389,'Summary By Town'!$K$2)</f>
        <v>0</v>
      </c>
      <c r="L184" s="33">
        <f>SUMIFS('Raw Data from UFBs'!E$3:E$1389,'Raw Data from UFBs'!$A$3:$A$1389,'Summary By Town'!$A184,'Raw Data from UFBs'!$D$3:$D$1389,'Summary By Town'!$K$2)</f>
        <v>0</v>
      </c>
      <c r="M184" s="33">
        <f>SUMIFS('Raw Data from UFBs'!F$3:F$1389,'Raw Data from UFBs'!$A$3:$A$1389,'Summary By Town'!$A184,'Raw Data from UFBs'!$D$3:$D$1389,'Summary By Town'!$K$2)</f>
        <v>0</v>
      </c>
      <c r="N184" s="34">
        <f t="shared" si="24"/>
        <v>0</v>
      </c>
      <c r="O184" s="32">
        <f>COUNTIFS('Raw Data from UFBs'!$A$3:$A$1389,'Summary By Town'!$A184,'Raw Data from UFBs'!$D$3:$D$1389,'Summary By Town'!$O$2)</f>
        <v>0</v>
      </c>
      <c r="P184" s="33">
        <f>SUMIFS('Raw Data from UFBs'!E$3:E$1389,'Raw Data from UFBs'!$A$3:$A$1389,'Summary By Town'!$A184,'Raw Data from UFBs'!$D$3:$D$1389,'Summary By Town'!$O$2)</f>
        <v>0</v>
      </c>
      <c r="Q184" s="33">
        <f>SUMIFS('Raw Data from UFBs'!F$3:F$1389,'Raw Data from UFBs'!$A$3:$A$1389,'Summary By Town'!$A184,'Raw Data from UFBs'!$D$3:$D$1389,'Summary By Town'!$O$2)</f>
        <v>0</v>
      </c>
      <c r="R184" s="34">
        <f t="shared" si="25"/>
        <v>0</v>
      </c>
      <c r="S184" s="32">
        <f t="shared" si="26"/>
        <v>0</v>
      </c>
      <c r="T184" s="33">
        <f t="shared" si="27"/>
        <v>0</v>
      </c>
      <c r="U184" s="33">
        <f t="shared" si="28"/>
        <v>0</v>
      </c>
      <c r="V184" s="34">
        <f t="shared" si="29"/>
        <v>0</v>
      </c>
      <c r="W184" s="73">
        <v>2401467800</v>
      </c>
      <c r="X184" s="74">
        <v>1.2763704653525947</v>
      </c>
      <c r="Y184" s="75">
        <v>0.52923086561628407</v>
      </c>
      <c r="Z184" s="5">
        <f t="shared" si="30"/>
        <v>0</v>
      </c>
      <c r="AA184" s="10">
        <f t="shared" si="31"/>
        <v>0</v>
      </c>
      <c r="AB184" s="73">
        <v>24991228.41</v>
      </c>
      <c r="AC184" s="7">
        <f t="shared" si="32"/>
        <v>0</v>
      </c>
      <c r="AE184" s="6" t="s">
        <v>1409</v>
      </c>
      <c r="AF184" s="6" t="s">
        <v>308</v>
      </c>
      <c r="AG184" s="6" t="s">
        <v>2319</v>
      </c>
      <c r="AH184" s="6" t="s">
        <v>2319</v>
      </c>
      <c r="AI184" s="6" t="s">
        <v>2319</v>
      </c>
      <c r="AJ184" s="6" t="s">
        <v>2319</v>
      </c>
      <c r="AK184" s="6" t="s">
        <v>2319</v>
      </c>
      <c r="AL184" s="6" t="s">
        <v>2319</v>
      </c>
      <c r="AM184" s="6" t="s">
        <v>2319</v>
      </c>
      <c r="AN184" s="6" t="s">
        <v>2319</v>
      </c>
      <c r="AO184" s="6" t="s">
        <v>2319</v>
      </c>
      <c r="AP184" s="6" t="s">
        <v>2319</v>
      </c>
      <c r="AQ184" s="6" t="s">
        <v>2319</v>
      </c>
      <c r="AR184" s="6" t="s">
        <v>2319</v>
      </c>
      <c r="AS184" s="6" t="s">
        <v>2319</v>
      </c>
      <c r="AT184" s="6" t="s">
        <v>2319</v>
      </c>
    </row>
    <row r="185" spans="1:46" ht="17.25" customHeight="1" x14ac:dyDescent="0.25">
      <c r="A185" t="s">
        <v>1411</v>
      </c>
      <c r="B185" t="s">
        <v>1835</v>
      </c>
      <c r="C185" t="s">
        <v>1398</v>
      </c>
      <c r="D185" s="28" t="str">
        <f t="shared" si="22"/>
        <v>Woodbine borough, Cape May County</v>
      </c>
      <c r="E185" t="s">
        <v>2216</v>
      </c>
      <c r="F185" t="s">
        <v>2204</v>
      </c>
      <c r="G185" s="32">
        <f>COUNTIFS('Raw Data from UFBs'!$A$3:$A$1389,'Summary By Town'!$A185,'Raw Data from UFBs'!$D$3:$D$1389,'Summary By Town'!$G$2)</f>
        <v>0</v>
      </c>
      <c r="H185" s="33">
        <f>SUMIFS('Raw Data from UFBs'!E$3:E$1389,'Raw Data from UFBs'!$A$3:$A$1389,'Summary By Town'!$A185,'Raw Data from UFBs'!$D$3:$D$1389,'Summary By Town'!$G$2)</f>
        <v>0</v>
      </c>
      <c r="I185" s="33">
        <f>SUMIFS('Raw Data from UFBs'!F$3:F$1389,'Raw Data from UFBs'!$A$3:$A$1389,'Summary By Town'!$A185,'Raw Data from UFBs'!$D$3:$D$1389,'Summary By Town'!$G$2)</f>
        <v>0</v>
      </c>
      <c r="J185" s="34">
        <f t="shared" si="23"/>
        <v>0</v>
      </c>
      <c r="K185" s="32">
        <f>COUNTIFS('Raw Data from UFBs'!$A$3:$A$1389,'Summary By Town'!$A185,'Raw Data from UFBs'!$D$3:$D$1389,'Summary By Town'!$K$2)</f>
        <v>0</v>
      </c>
      <c r="L185" s="33">
        <f>SUMIFS('Raw Data from UFBs'!E$3:E$1389,'Raw Data from UFBs'!$A$3:$A$1389,'Summary By Town'!$A185,'Raw Data from UFBs'!$D$3:$D$1389,'Summary By Town'!$K$2)</f>
        <v>0</v>
      </c>
      <c r="M185" s="33">
        <f>SUMIFS('Raw Data from UFBs'!F$3:F$1389,'Raw Data from UFBs'!$A$3:$A$1389,'Summary By Town'!$A185,'Raw Data from UFBs'!$D$3:$D$1389,'Summary By Town'!$K$2)</f>
        <v>0</v>
      </c>
      <c r="N185" s="34">
        <f t="shared" si="24"/>
        <v>0</v>
      </c>
      <c r="O185" s="32">
        <f>COUNTIFS('Raw Data from UFBs'!$A$3:$A$1389,'Summary By Town'!$A185,'Raw Data from UFBs'!$D$3:$D$1389,'Summary By Town'!$O$2)</f>
        <v>0</v>
      </c>
      <c r="P185" s="33">
        <f>SUMIFS('Raw Data from UFBs'!E$3:E$1389,'Raw Data from UFBs'!$A$3:$A$1389,'Summary By Town'!$A185,'Raw Data from UFBs'!$D$3:$D$1389,'Summary By Town'!$O$2)</f>
        <v>0</v>
      </c>
      <c r="Q185" s="33">
        <f>SUMIFS('Raw Data from UFBs'!F$3:F$1389,'Raw Data from UFBs'!$A$3:$A$1389,'Summary By Town'!$A185,'Raw Data from UFBs'!$D$3:$D$1389,'Summary By Town'!$O$2)</f>
        <v>0</v>
      </c>
      <c r="R185" s="34">
        <f t="shared" si="25"/>
        <v>0</v>
      </c>
      <c r="S185" s="32">
        <f t="shared" si="26"/>
        <v>0</v>
      </c>
      <c r="T185" s="33">
        <f t="shared" si="27"/>
        <v>0</v>
      </c>
      <c r="U185" s="33">
        <f t="shared" si="28"/>
        <v>0</v>
      </c>
      <c r="V185" s="34">
        <f t="shared" si="29"/>
        <v>0</v>
      </c>
      <c r="W185" s="73">
        <v>286746600</v>
      </c>
      <c r="X185" s="74">
        <v>1.6051222950145123</v>
      </c>
      <c r="Y185" s="75">
        <v>0.1449573257124436</v>
      </c>
      <c r="Z185" s="5">
        <f t="shared" si="30"/>
        <v>0</v>
      </c>
      <c r="AA185" s="10">
        <f t="shared" si="31"/>
        <v>0</v>
      </c>
      <c r="AB185" s="73">
        <v>2478182</v>
      </c>
      <c r="AC185" s="7">
        <f t="shared" si="32"/>
        <v>0</v>
      </c>
      <c r="AE185" s="6" t="s">
        <v>1401</v>
      </c>
      <c r="AF185" s="6" t="s">
        <v>1406</v>
      </c>
      <c r="AG185" s="6" t="s">
        <v>2319</v>
      </c>
      <c r="AH185" s="6" t="s">
        <v>2319</v>
      </c>
      <c r="AI185" s="6" t="s">
        <v>2319</v>
      </c>
      <c r="AJ185" s="6" t="s">
        <v>2319</v>
      </c>
      <c r="AK185" s="6" t="s">
        <v>2319</v>
      </c>
      <c r="AL185" s="6" t="s">
        <v>2319</v>
      </c>
      <c r="AM185" s="6" t="s">
        <v>2319</v>
      </c>
      <c r="AN185" s="6" t="s">
        <v>2319</v>
      </c>
      <c r="AO185" s="6" t="s">
        <v>2319</v>
      </c>
      <c r="AP185" s="6" t="s">
        <v>2319</v>
      </c>
      <c r="AQ185" s="6" t="s">
        <v>2319</v>
      </c>
      <c r="AR185" s="6" t="s">
        <v>2319</v>
      </c>
      <c r="AS185" s="6" t="s">
        <v>2319</v>
      </c>
      <c r="AT185" s="6" t="s">
        <v>2319</v>
      </c>
    </row>
    <row r="186" spans="1:46" ht="17.25" customHeight="1" x14ac:dyDescent="0.25">
      <c r="A186" t="s">
        <v>1401</v>
      </c>
      <c r="B186" t="s">
        <v>1836</v>
      </c>
      <c r="C186" t="s">
        <v>1398</v>
      </c>
      <c r="D186" s="28" t="str">
        <f t="shared" si="22"/>
        <v>Dennis township, Cape May County</v>
      </c>
      <c r="E186" t="s">
        <v>2216</v>
      </c>
      <c r="F186" t="s">
        <v>2204</v>
      </c>
      <c r="G186" s="32">
        <f>COUNTIFS('Raw Data from UFBs'!$A$3:$A$1389,'Summary By Town'!$A186,'Raw Data from UFBs'!$D$3:$D$1389,'Summary By Town'!$G$2)</f>
        <v>0</v>
      </c>
      <c r="H186" s="33">
        <f>SUMIFS('Raw Data from UFBs'!E$3:E$1389,'Raw Data from UFBs'!$A$3:$A$1389,'Summary By Town'!$A186,'Raw Data from UFBs'!$D$3:$D$1389,'Summary By Town'!$G$2)</f>
        <v>0</v>
      </c>
      <c r="I186" s="33">
        <f>SUMIFS('Raw Data from UFBs'!F$3:F$1389,'Raw Data from UFBs'!$A$3:$A$1389,'Summary By Town'!$A186,'Raw Data from UFBs'!$D$3:$D$1389,'Summary By Town'!$G$2)</f>
        <v>0</v>
      </c>
      <c r="J186" s="34">
        <f t="shared" si="23"/>
        <v>0</v>
      </c>
      <c r="K186" s="32">
        <f>COUNTIFS('Raw Data from UFBs'!$A$3:$A$1389,'Summary By Town'!$A186,'Raw Data from UFBs'!$D$3:$D$1389,'Summary By Town'!$K$2)</f>
        <v>0</v>
      </c>
      <c r="L186" s="33">
        <f>SUMIFS('Raw Data from UFBs'!E$3:E$1389,'Raw Data from UFBs'!$A$3:$A$1389,'Summary By Town'!$A186,'Raw Data from UFBs'!$D$3:$D$1389,'Summary By Town'!$K$2)</f>
        <v>0</v>
      </c>
      <c r="M186" s="33">
        <f>SUMIFS('Raw Data from UFBs'!F$3:F$1389,'Raw Data from UFBs'!$A$3:$A$1389,'Summary By Town'!$A186,'Raw Data from UFBs'!$D$3:$D$1389,'Summary By Town'!$K$2)</f>
        <v>0</v>
      </c>
      <c r="N186" s="34">
        <f t="shared" si="24"/>
        <v>0</v>
      </c>
      <c r="O186" s="32">
        <f>COUNTIFS('Raw Data from UFBs'!$A$3:$A$1389,'Summary By Town'!$A186,'Raw Data from UFBs'!$D$3:$D$1389,'Summary By Town'!$O$2)</f>
        <v>0</v>
      </c>
      <c r="P186" s="33">
        <f>SUMIFS('Raw Data from UFBs'!E$3:E$1389,'Raw Data from UFBs'!$A$3:$A$1389,'Summary By Town'!$A186,'Raw Data from UFBs'!$D$3:$D$1389,'Summary By Town'!$O$2)</f>
        <v>0</v>
      </c>
      <c r="Q186" s="33">
        <f>SUMIFS('Raw Data from UFBs'!F$3:F$1389,'Raw Data from UFBs'!$A$3:$A$1389,'Summary By Town'!$A186,'Raw Data from UFBs'!$D$3:$D$1389,'Summary By Town'!$O$2)</f>
        <v>0</v>
      </c>
      <c r="R186" s="34">
        <f t="shared" si="25"/>
        <v>0</v>
      </c>
      <c r="S186" s="32">
        <f t="shared" si="26"/>
        <v>0</v>
      </c>
      <c r="T186" s="33">
        <f t="shared" si="27"/>
        <v>0</v>
      </c>
      <c r="U186" s="33">
        <f t="shared" si="28"/>
        <v>0</v>
      </c>
      <c r="V186" s="34">
        <f t="shared" si="29"/>
        <v>0</v>
      </c>
      <c r="W186" s="73">
        <v>984270700</v>
      </c>
      <c r="X186" s="74">
        <v>1.7142499400352098</v>
      </c>
      <c r="Y186" s="75">
        <v>0.13416369944555698</v>
      </c>
      <c r="Z186" s="5">
        <f t="shared" si="30"/>
        <v>0</v>
      </c>
      <c r="AA186" s="10">
        <f t="shared" si="31"/>
        <v>0</v>
      </c>
      <c r="AB186" s="73">
        <v>4822741.3499999996</v>
      </c>
      <c r="AC186" s="7">
        <f t="shared" si="32"/>
        <v>0</v>
      </c>
      <c r="AE186" s="6" t="s">
        <v>1418</v>
      </c>
      <c r="AF186" s="6" t="s">
        <v>312</v>
      </c>
      <c r="AG186" s="6" t="s">
        <v>1404</v>
      </c>
      <c r="AH186" s="6" t="s">
        <v>1411</v>
      </c>
      <c r="AI186" s="6" t="s">
        <v>1406</v>
      </c>
      <c r="AJ186" s="6" t="s">
        <v>2319</v>
      </c>
      <c r="AK186" s="6" t="s">
        <v>2319</v>
      </c>
      <c r="AL186" s="6" t="s">
        <v>2319</v>
      </c>
      <c r="AM186" s="6" t="s">
        <v>2319</v>
      </c>
      <c r="AN186" s="6" t="s">
        <v>2319</v>
      </c>
      <c r="AO186" s="6" t="s">
        <v>2319</v>
      </c>
      <c r="AP186" s="6" t="s">
        <v>2319</v>
      </c>
      <c r="AQ186" s="6" t="s">
        <v>2319</v>
      </c>
      <c r="AR186" s="6" t="s">
        <v>2319</v>
      </c>
      <c r="AS186" s="6" t="s">
        <v>2319</v>
      </c>
      <c r="AT186" s="6" t="s">
        <v>2319</v>
      </c>
    </row>
    <row r="187" spans="1:46" ht="17.25" customHeight="1" x14ac:dyDescent="0.25">
      <c r="A187" t="s">
        <v>308</v>
      </c>
      <c r="B187" t="s">
        <v>1837</v>
      </c>
      <c r="C187" t="s">
        <v>1398</v>
      </c>
      <c r="D187" s="28" t="str">
        <f t="shared" si="22"/>
        <v>Lower township, Cape May County</v>
      </c>
      <c r="E187" t="s">
        <v>2216</v>
      </c>
      <c r="F187" t="s">
        <v>2206</v>
      </c>
      <c r="G187" s="32">
        <f>COUNTIFS('Raw Data from UFBs'!$A$3:$A$1389,'Summary By Town'!$A187,'Raw Data from UFBs'!$D$3:$D$1389,'Summary By Town'!$G$2)</f>
        <v>3</v>
      </c>
      <c r="H187" s="33">
        <f>SUMIFS('Raw Data from UFBs'!E$3:E$1389,'Raw Data from UFBs'!$A$3:$A$1389,'Summary By Town'!$A187,'Raw Data from UFBs'!$D$3:$D$1389,'Summary By Town'!$G$2)</f>
        <v>113782.73999999999</v>
      </c>
      <c r="I187" s="33">
        <f>SUMIFS('Raw Data from UFBs'!F$3:F$1389,'Raw Data from UFBs'!$A$3:$A$1389,'Summary By Town'!$A187,'Raw Data from UFBs'!$D$3:$D$1389,'Summary By Town'!$G$2)</f>
        <v>12250000</v>
      </c>
      <c r="J187" s="34">
        <f t="shared" si="23"/>
        <v>212630.63817107753</v>
      </c>
      <c r="K187" s="32">
        <f>COUNTIFS('Raw Data from UFBs'!$A$3:$A$1389,'Summary By Town'!$A187,'Raw Data from UFBs'!$D$3:$D$1389,'Summary By Town'!$K$2)</f>
        <v>0</v>
      </c>
      <c r="L187" s="33">
        <f>SUMIFS('Raw Data from UFBs'!E$3:E$1389,'Raw Data from UFBs'!$A$3:$A$1389,'Summary By Town'!$A187,'Raw Data from UFBs'!$D$3:$D$1389,'Summary By Town'!$K$2)</f>
        <v>0</v>
      </c>
      <c r="M187" s="33">
        <f>SUMIFS('Raw Data from UFBs'!F$3:F$1389,'Raw Data from UFBs'!$A$3:$A$1389,'Summary By Town'!$A187,'Raw Data from UFBs'!$D$3:$D$1389,'Summary By Town'!$K$2)</f>
        <v>0</v>
      </c>
      <c r="N187" s="34">
        <f t="shared" si="24"/>
        <v>0</v>
      </c>
      <c r="O187" s="32">
        <f>COUNTIFS('Raw Data from UFBs'!$A$3:$A$1389,'Summary By Town'!$A187,'Raw Data from UFBs'!$D$3:$D$1389,'Summary By Town'!$O$2)</f>
        <v>0</v>
      </c>
      <c r="P187" s="33">
        <f>SUMIFS('Raw Data from UFBs'!E$3:E$1389,'Raw Data from UFBs'!$A$3:$A$1389,'Summary By Town'!$A187,'Raw Data from UFBs'!$D$3:$D$1389,'Summary By Town'!$O$2)</f>
        <v>0</v>
      </c>
      <c r="Q187" s="33">
        <f>SUMIFS('Raw Data from UFBs'!F$3:F$1389,'Raw Data from UFBs'!$A$3:$A$1389,'Summary By Town'!$A187,'Raw Data from UFBs'!$D$3:$D$1389,'Summary By Town'!$O$2)</f>
        <v>0</v>
      </c>
      <c r="R187" s="34">
        <f t="shared" si="25"/>
        <v>0</v>
      </c>
      <c r="S187" s="32">
        <f t="shared" si="26"/>
        <v>3</v>
      </c>
      <c r="T187" s="33">
        <f t="shared" si="27"/>
        <v>113782.73999999999</v>
      </c>
      <c r="U187" s="33">
        <f t="shared" si="28"/>
        <v>12250000</v>
      </c>
      <c r="V187" s="34">
        <f t="shared" si="29"/>
        <v>212630.63817107753</v>
      </c>
      <c r="W187" s="73">
        <v>3882016546</v>
      </c>
      <c r="X187" s="74">
        <v>1.7357603116006328</v>
      </c>
      <c r="Y187" s="75">
        <v>0.33623132977326692</v>
      </c>
      <c r="Z187" s="5">
        <f t="shared" si="30"/>
        <v>33235.760247353879</v>
      </c>
      <c r="AA187" s="10">
        <f t="shared" si="31"/>
        <v>3.155576452300881E-3</v>
      </c>
      <c r="AB187" s="73">
        <v>28659613.359999999</v>
      </c>
      <c r="AC187" s="7">
        <f t="shared" si="32"/>
        <v>1.1596723176224273E-3</v>
      </c>
      <c r="AE187" s="6" t="s">
        <v>1400</v>
      </c>
      <c r="AF187" s="6" t="s">
        <v>1407</v>
      </c>
      <c r="AG187" s="6" t="s">
        <v>1399</v>
      </c>
      <c r="AH187" s="6" t="s">
        <v>1410</v>
      </c>
      <c r="AI187" s="6" t="s">
        <v>1409</v>
      </c>
      <c r="AJ187" s="6" t="s">
        <v>312</v>
      </c>
      <c r="AK187" s="6" t="s">
        <v>2319</v>
      </c>
      <c r="AL187" s="6" t="s">
        <v>2319</v>
      </c>
      <c r="AM187" s="6" t="s">
        <v>2319</v>
      </c>
      <c r="AN187" s="6" t="s">
        <v>2319</v>
      </c>
      <c r="AO187" s="6" t="s">
        <v>2319</v>
      </c>
      <c r="AP187" s="6" t="s">
        <v>2319</v>
      </c>
      <c r="AQ187" s="6" t="s">
        <v>2319</v>
      </c>
      <c r="AR187" s="6" t="s">
        <v>2319</v>
      </c>
      <c r="AS187" s="6" t="s">
        <v>2319</v>
      </c>
      <c r="AT187" s="6" t="s">
        <v>2319</v>
      </c>
    </row>
    <row r="188" spans="1:46" ht="17.25" customHeight="1" x14ac:dyDescent="0.25">
      <c r="A188" t="s">
        <v>312</v>
      </c>
      <c r="B188" t="s">
        <v>1838</v>
      </c>
      <c r="C188" t="s">
        <v>1398</v>
      </c>
      <c r="D188" s="28" t="str">
        <f t="shared" si="22"/>
        <v>Middle township, Cape May County</v>
      </c>
      <c r="E188" t="s">
        <v>2216</v>
      </c>
      <c r="F188" t="s">
        <v>2204</v>
      </c>
      <c r="G188" s="32">
        <f>COUNTIFS('Raw Data from UFBs'!$A$3:$A$1389,'Summary By Town'!$A188,'Raw Data from UFBs'!$D$3:$D$1389,'Summary By Town'!$G$2)</f>
        <v>2</v>
      </c>
      <c r="H188" s="33">
        <f>SUMIFS('Raw Data from UFBs'!E$3:E$1389,'Raw Data from UFBs'!$A$3:$A$1389,'Summary By Town'!$A188,'Raw Data from UFBs'!$D$3:$D$1389,'Summary By Town'!$G$2)</f>
        <v>105296.38</v>
      </c>
      <c r="I188" s="33">
        <f>SUMIFS('Raw Data from UFBs'!F$3:F$1389,'Raw Data from UFBs'!$A$3:$A$1389,'Summary By Town'!$A188,'Raw Data from UFBs'!$D$3:$D$1389,'Summary By Town'!$G$2)</f>
        <v>29238300</v>
      </c>
      <c r="J188" s="34">
        <f t="shared" si="23"/>
        <v>520232.59045247961</v>
      </c>
      <c r="K188" s="32">
        <f>COUNTIFS('Raw Data from UFBs'!$A$3:$A$1389,'Summary By Town'!$A188,'Raw Data from UFBs'!$D$3:$D$1389,'Summary By Town'!$K$2)</f>
        <v>0</v>
      </c>
      <c r="L188" s="33">
        <f>SUMIFS('Raw Data from UFBs'!E$3:E$1389,'Raw Data from UFBs'!$A$3:$A$1389,'Summary By Town'!$A188,'Raw Data from UFBs'!$D$3:$D$1389,'Summary By Town'!$K$2)</f>
        <v>0</v>
      </c>
      <c r="M188" s="33">
        <f>SUMIFS('Raw Data from UFBs'!F$3:F$1389,'Raw Data from UFBs'!$A$3:$A$1389,'Summary By Town'!$A188,'Raw Data from UFBs'!$D$3:$D$1389,'Summary By Town'!$K$2)</f>
        <v>0</v>
      </c>
      <c r="N188" s="34">
        <f t="shared" si="24"/>
        <v>0</v>
      </c>
      <c r="O188" s="32">
        <f>COUNTIFS('Raw Data from UFBs'!$A$3:$A$1389,'Summary By Town'!$A188,'Raw Data from UFBs'!$D$3:$D$1389,'Summary By Town'!$O$2)</f>
        <v>0</v>
      </c>
      <c r="P188" s="33">
        <f>SUMIFS('Raw Data from UFBs'!E$3:E$1389,'Raw Data from UFBs'!$A$3:$A$1389,'Summary By Town'!$A188,'Raw Data from UFBs'!$D$3:$D$1389,'Summary By Town'!$O$2)</f>
        <v>0</v>
      </c>
      <c r="Q188" s="33">
        <f>SUMIFS('Raw Data from UFBs'!F$3:F$1389,'Raw Data from UFBs'!$A$3:$A$1389,'Summary By Town'!$A188,'Raw Data from UFBs'!$D$3:$D$1389,'Summary By Town'!$O$2)</f>
        <v>0</v>
      </c>
      <c r="R188" s="34">
        <f t="shared" si="25"/>
        <v>0</v>
      </c>
      <c r="S188" s="32">
        <f t="shared" si="26"/>
        <v>2</v>
      </c>
      <c r="T188" s="33">
        <f t="shared" si="27"/>
        <v>105296.38</v>
      </c>
      <c r="U188" s="33">
        <f t="shared" si="28"/>
        <v>29238300</v>
      </c>
      <c r="V188" s="34">
        <f t="shared" si="29"/>
        <v>520232.59045247961</v>
      </c>
      <c r="W188" s="73">
        <v>3267271121</v>
      </c>
      <c r="X188" s="74">
        <v>1.7792846726809686</v>
      </c>
      <c r="Y188" s="75">
        <v>0.2714366941413629</v>
      </c>
      <c r="Z188" s="5">
        <f t="shared" si="30"/>
        <v>112628.91324476589</v>
      </c>
      <c r="AA188" s="10">
        <f t="shared" si="31"/>
        <v>8.9488441323630208E-3</v>
      </c>
      <c r="AB188" s="73">
        <v>22168833.560000002</v>
      </c>
      <c r="AC188" s="7">
        <f t="shared" si="32"/>
        <v>5.0805069621699065E-3</v>
      </c>
      <c r="AE188" s="6" t="s">
        <v>1409</v>
      </c>
      <c r="AF188" s="6" t="s">
        <v>1408</v>
      </c>
      <c r="AG188" s="6" t="s">
        <v>1402</v>
      </c>
      <c r="AH188" s="6" t="s">
        <v>308</v>
      </c>
      <c r="AI188" s="6" t="s">
        <v>1405</v>
      </c>
      <c r="AJ188" s="6" t="s">
        <v>1397</v>
      </c>
      <c r="AK188" s="6" t="s">
        <v>1404</v>
      </c>
      <c r="AL188" s="6" t="s">
        <v>1401</v>
      </c>
      <c r="AM188" s="6" t="s">
        <v>2319</v>
      </c>
      <c r="AN188" s="6" t="s">
        <v>2319</v>
      </c>
      <c r="AO188" s="6" t="s">
        <v>2319</v>
      </c>
      <c r="AP188" s="6" t="s">
        <v>2319</v>
      </c>
      <c r="AQ188" s="6" t="s">
        <v>2319</v>
      </c>
      <c r="AR188" s="6" t="s">
        <v>2319</v>
      </c>
      <c r="AS188" s="6" t="s">
        <v>2319</v>
      </c>
      <c r="AT188" s="6" t="s">
        <v>2319</v>
      </c>
    </row>
    <row r="189" spans="1:46" ht="17.25" customHeight="1" x14ac:dyDescent="0.25">
      <c r="A189" t="s">
        <v>1406</v>
      </c>
      <c r="B189" t="s">
        <v>1839</v>
      </c>
      <c r="C189" t="s">
        <v>1398</v>
      </c>
      <c r="D189" s="28" t="str">
        <f t="shared" si="22"/>
        <v>Upper township, Cape May County</v>
      </c>
      <c r="E189" t="s">
        <v>2216</v>
      </c>
      <c r="F189" t="s">
        <v>2204</v>
      </c>
      <c r="G189" s="32">
        <f>COUNTIFS('Raw Data from UFBs'!$A$3:$A$1389,'Summary By Town'!$A189,'Raw Data from UFBs'!$D$3:$D$1389,'Summary By Town'!$G$2)</f>
        <v>0</v>
      </c>
      <c r="H189" s="33">
        <f>SUMIFS('Raw Data from UFBs'!E$3:E$1389,'Raw Data from UFBs'!$A$3:$A$1389,'Summary By Town'!$A189,'Raw Data from UFBs'!$D$3:$D$1389,'Summary By Town'!$G$2)</f>
        <v>0</v>
      </c>
      <c r="I189" s="33">
        <f>SUMIFS('Raw Data from UFBs'!F$3:F$1389,'Raw Data from UFBs'!$A$3:$A$1389,'Summary By Town'!$A189,'Raw Data from UFBs'!$D$3:$D$1389,'Summary By Town'!$G$2)</f>
        <v>0</v>
      </c>
      <c r="J189" s="34">
        <f t="shared" si="23"/>
        <v>0</v>
      </c>
      <c r="K189" s="32">
        <f>COUNTIFS('Raw Data from UFBs'!$A$3:$A$1389,'Summary By Town'!$A189,'Raw Data from UFBs'!$D$3:$D$1389,'Summary By Town'!$K$2)</f>
        <v>0</v>
      </c>
      <c r="L189" s="33">
        <f>SUMIFS('Raw Data from UFBs'!E$3:E$1389,'Raw Data from UFBs'!$A$3:$A$1389,'Summary By Town'!$A189,'Raw Data from UFBs'!$D$3:$D$1389,'Summary By Town'!$K$2)</f>
        <v>0</v>
      </c>
      <c r="M189" s="33">
        <f>SUMIFS('Raw Data from UFBs'!F$3:F$1389,'Raw Data from UFBs'!$A$3:$A$1389,'Summary By Town'!$A189,'Raw Data from UFBs'!$D$3:$D$1389,'Summary By Town'!$K$2)</f>
        <v>0</v>
      </c>
      <c r="N189" s="34">
        <f t="shared" si="24"/>
        <v>0</v>
      </c>
      <c r="O189" s="32">
        <f>COUNTIFS('Raw Data from UFBs'!$A$3:$A$1389,'Summary By Town'!$A189,'Raw Data from UFBs'!$D$3:$D$1389,'Summary By Town'!$O$2)</f>
        <v>0</v>
      </c>
      <c r="P189" s="33">
        <f>SUMIFS('Raw Data from UFBs'!E$3:E$1389,'Raw Data from UFBs'!$A$3:$A$1389,'Summary By Town'!$A189,'Raw Data from UFBs'!$D$3:$D$1389,'Summary By Town'!$O$2)</f>
        <v>0</v>
      </c>
      <c r="Q189" s="33">
        <f>SUMIFS('Raw Data from UFBs'!F$3:F$1389,'Raw Data from UFBs'!$A$3:$A$1389,'Summary By Town'!$A189,'Raw Data from UFBs'!$D$3:$D$1389,'Summary By Town'!$O$2)</f>
        <v>0</v>
      </c>
      <c r="R189" s="34">
        <f t="shared" si="25"/>
        <v>0</v>
      </c>
      <c r="S189" s="32">
        <f t="shared" si="26"/>
        <v>0</v>
      </c>
      <c r="T189" s="33">
        <f t="shared" si="27"/>
        <v>0</v>
      </c>
      <c r="U189" s="33">
        <f t="shared" si="28"/>
        <v>0</v>
      </c>
      <c r="V189" s="34">
        <f t="shared" si="29"/>
        <v>0</v>
      </c>
      <c r="W189" s="73">
        <v>2017989600</v>
      </c>
      <c r="X189" s="74">
        <v>1.8091592034114867</v>
      </c>
      <c r="Y189" s="75">
        <v>0.10810675133140525</v>
      </c>
      <c r="Z189" s="5">
        <f t="shared" si="30"/>
        <v>0</v>
      </c>
      <c r="AA189" s="10">
        <f t="shared" si="31"/>
        <v>0</v>
      </c>
      <c r="AB189" s="73">
        <v>13721439.41</v>
      </c>
      <c r="AC189" s="7">
        <f t="shared" si="32"/>
        <v>0</v>
      </c>
      <c r="AE189" s="6" t="s">
        <v>31</v>
      </c>
      <c r="AF189" s="6" t="s">
        <v>1418</v>
      </c>
      <c r="AG189" s="6" t="s">
        <v>1404</v>
      </c>
      <c r="AH189" s="6" t="s">
        <v>1411</v>
      </c>
      <c r="AI189" s="6" t="s">
        <v>1401</v>
      </c>
      <c r="AJ189" s="6" t="s">
        <v>1403</v>
      </c>
      <c r="AK189" s="6" t="s">
        <v>1309</v>
      </c>
      <c r="AL189" s="6" t="s">
        <v>47</v>
      </c>
      <c r="AM189" s="6" t="s">
        <v>1310</v>
      </c>
      <c r="AN189" s="6" t="s">
        <v>2319</v>
      </c>
      <c r="AO189" s="6" t="s">
        <v>2319</v>
      </c>
      <c r="AP189" s="6" t="s">
        <v>2319</v>
      </c>
      <c r="AQ189" s="6" t="s">
        <v>2319</v>
      </c>
      <c r="AR189" s="6" t="s">
        <v>2319</v>
      </c>
      <c r="AS189" s="6" t="s">
        <v>2319</v>
      </c>
      <c r="AT189" s="6" t="s">
        <v>2319</v>
      </c>
    </row>
    <row r="190" spans="1:46" ht="17.25" customHeight="1" x14ac:dyDescent="0.25">
      <c r="A190" t="s">
        <v>316</v>
      </c>
      <c r="B190" t="s">
        <v>1840</v>
      </c>
      <c r="C190" t="s">
        <v>1412</v>
      </c>
      <c r="D190" s="28" t="str">
        <f t="shared" si="22"/>
        <v>Bridgeton city, Cumberland County</v>
      </c>
      <c r="E190" t="s">
        <v>2216</v>
      </c>
      <c r="F190" t="s">
        <v>2202</v>
      </c>
      <c r="G190" s="32">
        <f>COUNTIFS('Raw Data from UFBs'!$A$3:$A$1389,'Summary By Town'!$A190,'Raw Data from UFBs'!$D$3:$D$1389,'Summary By Town'!$G$2)</f>
        <v>4</v>
      </c>
      <c r="H190" s="33">
        <f>SUMIFS('Raw Data from UFBs'!E$3:E$1389,'Raw Data from UFBs'!$A$3:$A$1389,'Summary By Town'!$A190,'Raw Data from UFBs'!$D$3:$D$1389,'Summary By Town'!$G$2)</f>
        <v>293816.21000000002</v>
      </c>
      <c r="I190" s="33">
        <f>SUMIFS('Raw Data from UFBs'!F$3:F$1389,'Raw Data from UFBs'!$A$3:$A$1389,'Summary By Town'!$A190,'Raw Data from UFBs'!$D$3:$D$1389,'Summary By Town'!$G$2)</f>
        <v>35639200</v>
      </c>
      <c r="J190" s="34">
        <f t="shared" si="23"/>
        <v>1735231.7724460762</v>
      </c>
      <c r="K190" s="32">
        <f>COUNTIFS('Raw Data from UFBs'!$A$3:$A$1389,'Summary By Town'!$A190,'Raw Data from UFBs'!$D$3:$D$1389,'Summary By Town'!$K$2)</f>
        <v>3</v>
      </c>
      <c r="L190" s="33">
        <f>SUMIFS('Raw Data from UFBs'!E$3:E$1389,'Raw Data from UFBs'!$A$3:$A$1389,'Summary By Town'!$A190,'Raw Data from UFBs'!$D$3:$D$1389,'Summary By Town'!$K$2)</f>
        <v>43106.400000000001</v>
      </c>
      <c r="M190" s="33">
        <f>SUMIFS('Raw Data from UFBs'!F$3:F$1389,'Raw Data from UFBs'!$A$3:$A$1389,'Summary By Town'!$A190,'Raw Data from UFBs'!$D$3:$D$1389,'Summary By Town'!$K$2)</f>
        <v>2055200</v>
      </c>
      <c r="N190" s="34">
        <f t="shared" si="24"/>
        <v>100065.33083602258</v>
      </c>
      <c r="O190" s="32">
        <f>COUNTIFS('Raw Data from UFBs'!$A$3:$A$1389,'Summary By Town'!$A190,'Raw Data from UFBs'!$D$3:$D$1389,'Summary By Town'!$O$2)</f>
        <v>4</v>
      </c>
      <c r="P190" s="33">
        <f>SUMIFS('Raw Data from UFBs'!E$3:E$1389,'Raw Data from UFBs'!$A$3:$A$1389,'Summary By Town'!$A190,'Raw Data from UFBs'!$D$3:$D$1389,'Summary By Town'!$O$2)</f>
        <v>338995.1</v>
      </c>
      <c r="Q190" s="33">
        <f>SUMIFS('Raw Data from UFBs'!F$3:F$1389,'Raw Data from UFBs'!$A$3:$A$1389,'Summary By Town'!$A190,'Raw Data from UFBs'!$D$3:$D$1389,'Summary By Town'!$O$2)</f>
        <v>10609700</v>
      </c>
      <c r="R190" s="34">
        <f t="shared" si="25"/>
        <v>516574.12445063679</v>
      </c>
      <c r="S190" s="32">
        <f t="shared" si="26"/>
        <v>11</v>
      </c>
      <c r="T190" s="33">
        <f t="shared" si="27"/>
        <v>675917.71</v>
      </c>
      <c r="U190" s="33">
        <f t="shared" si="28"/>
        <v>48304100</v>
      </c>
      <c r="V190" s="34">
        <f t="shared" si="29"/>
        <v>2351871.2277327357</v>
      </c>
      <c r="W190" s="73">
        <v>986983941</v>
      </c>
      <c r="X190" s="74">
        <v>4.8688853073191209</v>
      </c>
      <c r="Y190" s="75">
        <v>0.56482153284074654</v>
      </c>
      <c r="Z190" s="5">
        <f t="shared" si="30"/>
        <v>946614.63485564513</v>
      </c>
      <c r="AA190" s="10">
        <f t="shared" si="31"/>
        <v>4.8941120512111753E-2</v>
      </c>
      <c r="AB190" s="73">
        <v>24848731.149999999</v>
      </c>
      <c r="AC190" s="7">
        <f t="shared" si="32"/>
        <v>3.8095089408846747E-2</v>
      </c>
      <c r="AE190" s="6" t="s">
        <v>1415</v>
      </c>
      <c r="AF190" s="6" t="s">
        <v>326</v>
      </c>
      <c r="AG190" s="6" t="s">
        <v>332</v>
      </c>
      <c r="AH190" s="6" t="s">
        <v>2319</v>
      </c>
      <c r="AI190" s="6" t="s">
        <v>2319</v>
      </c>
      <c r="AJ190" s="6" t="s">
        <v>2319</v>
      </c>
      <c r="AK190" s="6" t="s">
        <v>2319</v>
      </c>
      <c r="AL190" s="6" t="s">
        <v>2319</v>
      </c>
      <c r="AM190" s="6" t="s">
        <v>2319</v>
      </c>
      <c r="AN190" s="6" t="s">
        <v>2319</v>
      </c>
      <c r="AO190" s="6" t="s">
        <v>2319</v>
      </c>
      <c r="AP190" s="6" t="s">
        <v>2319</v>
      </c>
      <c r="AQ190" s="6" t="s">
        <v>2319</v>
      </c>
      <c r="AR190" s="6" t="s">
        <v>2319</v>
      </c>
      <c r="AS190" s="6" t="s">
        <v>2319</v>
      </c>
      <c r="AT190" s="6" t="s">
        <v>2319</v>
      </c>
    </row>
    <row r="191" spans="1:46" ht="17.25" customHeight="1" x14ac:dyDescent="0.25">
      <c r="A191" t="s">
        <v>328</v>
      </c>
      <c r="B191" t="s">
        <v>1841</v>
      </c>
      <c r="C191" t="s">
        <v>1412</v>
      </c>
      <c r="D191" s="28" t="str">
        <f t="shared" si="22"/>
        <v>Millville city, Cumberland County</v>
      </c>
      <c r="E191" t="s">
        <v>2216</v>
      </c>
      <c r="F191" t="s">
        <v>2204</v>
      </c>
      <c r="G191" s="32">
        <f>COUNTIFS('Raw Data from UFBs'!$A$3:$A$1389,'Summary By Town'!$A191,'Raw Data from UFBs'!$D$3:$D$1389,'Summary By Town'!$G$2)</f>
        <v>1</v>
      </c>
      <c r="H191" s="33">
        <f>SUMIFS('Raw Data from UFBs'!E$3:E$1389,'Raw Data from UFBs'!$A$3:$A$1389,'Summary By Town'!$A191,'Raw Data from UFBs'!$D$3:$D$1389,'Summary By Town'!$G$2)</f>
        <v>0</v>
      </c>
      <c r="I191" s="33">
        <f>SUMIFS('Raw Data from UFBs'!F$3:F$1389,'Raw Data from UFBs'!$A$3:$A$1389,'Summary By Town'!$A191,'Raw Data from UFBs'!$D$3:$D$1389,'Summary By Town'!$G$2)</f>
        <v>5375000</v>
      </c>
      <c r="J191" s="34">
        <f t="shared" si="23"/>
        <v>184801.69732444794</v>
      </c>
      <c r="K191" s="32">
        <f>COUNTIFS('Raw Data from UFBs'!$A$3:$A$1389,'Summary By Town'!$A191,'Raw Data from UFBs'!$D$3:$D$1389,'Summary By Town'!$K$2)</f>
        <v>2</v>
      </c>
      <c r="L191" s="33">
        <f>SUMIFS('Raw Data from UFBs'!E$3:E$1389,'Raw Data from UFBs'!$A$3:$A$1389,'Summary By Town'!$A191,'Raw Data from UFBs'!$D$3:$D$1389,'Summary By Town'!$K$2)</f>
        <v>0</v>
      </c>
      <c r="M191" s="33">
        <f>SUMIFS('Raw Data from UFBs'!F$3:F$1389,'Raw Data from UFBs'!$A$3:$A$1389,'Summary By Town'!$A191,'Raw Data from UFBs'!$D$3:$D$1389,'Summary By Town'!$K$2)</f>
        <v>34692600</v>
      </c>
      <c r="N191" s="34">
        <f t="shared" si="24"/>
        <v>1192790.9515531429</v>
      </c>
      <c r="O191" s="32">
        <f>COUNTIFS('Raw Data from UFBs'!$A$3:$A$1389,'Summary By Town'!$A191,'Raw Data from UFBs'!$D$3:$D$1389,'Summary By Town'!$O$2)</f>
        <v>0</v>
      </c>
      <c r="P191" s="33">
        <f>SUMIFS('Raw Data from UFBs'!E$3:E$1389,'Raw Data from UFBs'!$A$3:$A$1389,'Summary By Town'!$A191,'Raw Data from UFBs'!$D$3:$D$1389,'Summary By Town'!$O$2)</f>
        <v>0</v>
      </c>
      <c r="Q191" s="33">
        <f>SUMIFS('Raw Data from UFBs'!F$3:F$1389,'Raw Data from UFBs'!$A$3:$A$1389,'Summary By Town'!$A191,'Raw Data from UFBs'!$D$3:$D$1389,'Summary By Town'!$O$2)</f>
        <v>0</v>
      </c>
      <c r="R191" s="34">
        <f t="shared" si="25"/>
        <v>0</v>
      </c>
      <c r="S191" s="32">
        <f t="shared" si="26"/>
        <v>3</v>
      </c>
      <c r="T191" s="33">
        <f t="shared" si="27"/>
        <v>0</v>
      </c>
      <c r="U191" s="33">
        <f t="shared" si="28"/>
        <v>40067600</v>
      </c>
      <c r="V191" s="34">
        <f t="shared" si="29"/>
        <v>1377592.6488775909</v>
      </c>
      <c r="W191" s="73">
        <v>1820552947</v>
      </c>
      <c r="X191" s="74">
        <v>3.4381711130129848</v>
      </c>
      <c r="Y191" s="75">
        <v>0.38172597897614197</v>
      </c>
      <c r="Z191" s="5">
        <f t="shared" si="30"/>
        <v>525862.90252313495</v>
      </c>
      <c r="AA191" s="10">
        <f t="shared" si="31"/>
        <v>2.2008478284592292E-2</v>
      </c>
      <c r="AB191" s="73">
        <v>34313226</v>
      </c>
      <c r="AC191" s="7">
        <f t="shared" si="32"/>
        <v>1.5325370529810719E-2</v>
      </c>
      <c r="AE191" s="6" t="s">
        <v>1415</v>
      </c>
      <c r="AF191" s="6" t="s">
        <v>1418</v>
      </c>
      <c r="AG191" s="6" t="s">
        <v>325</v>
      </c>
      <c r="AH191" s="6" t="s">
        <v>1414</v>
      </c>
      <c r="AI191" s="6" t="s">
        <v>1417</v>
      </c>
      <c r="AJ191" s="6" t="s">
        <v>1413</v>
      </c>
      <c r="AK191" s="6" t="s">
        <v>336</v>
      </c>
      <c r="AL191" s="6" t="s">
        <v>2319</v>
      </c>
      <c r="AM191" s="6" t="s">
        <v>2319</v>
      </c>
      <c r="AN191" s="6" t="s">
        <v>2319</v>
      </c>
      <c r="AO191" s="6" t="s">
        <v>2319</v>
      </c>
      <c r="AP191" s="6" t="s">
        <v>2319</v>
      </c>
      <c r="AQ191" s="6" t="s">
        <v>2319</v>
      </c>
      <c r="AR191" s="6" t="s">
        <v>2319</v>
      </c>
      <c r="AS191" s="6" t="s">
        <v>2319</v>
      </c>
      <c r="AT191" s="6" t="s">
        <v>2319</v>
      </c>
    </row>
    <row r="192" spans="1:46" ht="17.25" customHeight="1" x14ac:dyDescent="0.25">
      <c r="A192" t="s">
        <v>1419</v>
      </c>
      <c r="B192" t="s">
        <v>1842</v>
      </c>
      <c r="C192" t="s">
        <v>1412</v>
      </c>
      <c r="D192" s="28" t="str">
        <f t="shared" si="22"/>
        <v>Shiloh borough, Cumberland County</v>
      </c>
      <c r="E192" t="s">
        <v>2216</v>
      </c>
      <c r="F192" t="s">
        <v>2204</v>
      </c>
      <c r="G192" s="32">
        <f>COUNTIFS('Raw Data from UFBs'!$A$3:$A$1389,'Summary By Town'!$A192,'Raw Data from UFBs'!$D$3:$D$1389,'Summary By Town'!$G$2)</f>
        <v>0</v>
      </c>
      <c r="H192" s="33">
        <f>SUMIFS('Raw Data from UFBs'!E$3:E$1389,'Raw Data from UFBs'!$A$3:$A$1389,'Summary By Town'!$A192,'Raw Data from UFBs'!$D$3:$D$1389,'Summary By Town'!$G$2)</f>
        <v>0</v>
      </c>
      <c r="I192" s="33">
        <f>SUMIFS('Raw Data from UFBs'!F$3:F$1389,'Raw Data from UFBs'!$A$3:$A$1389,'Summary By Town'!$A192,'Raw Data from UFBs'!$D$3:$D$1389,'Summary By Town'!$G$2)</f>
        <v>0</v>
      </c>
      <c r="J192" s="34">
        <f t="shared" si="23"/>
        <v>0</v>
      </c>
      <c r="K192" s="32">
        <f>COUNTIFS('Raw Data from UFBs'!$A$3:$A$1389,'Summary By Town'!$A192,'Raw Data from UFBs'!$D$3:$D$1389,'Summary By Town'!$K$2)</f>
        <v>0</v>
      </c>
      <c r="L192" s="33">
        <f>SUMIFS('Raw Data from UFBs'!E$3:E$1389,'Raw Data from UFBs'!$A$3:$A$1389,'Summary By Town'!$A192,'Raw Data from UFBs'!$D$3:$D$1389,'Summary By Town'!$K$2)</f>
        <v>0</v>
      </c>
      <c r="M192" s="33">
        <f>SUMIFS('Raw Data from UFBs'!F$3:F$1389,'Raw Data from UFBs'!$A$3:$A$1389,'Summary By Town'!$A192,'Raw Data from UFBs'!$D$3:$D$1389,'Summary By Town'!$K$2)</f>
        <v>0</v>
      </c>
      <c r="N192" s="34">
        <f t="shared" si="24"/>
        <v>0</v>
      </c>
      <c r="O192" s="32">
        <f>COUNTIFS('Raw Data from UFBs'!$A$3:$A$1389,'Summary By Town'!$A192,'Raw Data from UFBs'!$D$3:$D$1389,'Summary By Town'!$O$2)</f>
        <v>0</v>
      </c>
      <c r="P192" s="33">
        <f>SUMIFS('Raw Data from UFBs'!E$3:E$1389,'Raw Data from UFBs'!$A$3:$A$1389,'Summary By Town'!$A192,'Raw Data from UFBs'!$D$3:$D$1389,'Summary By Town'!$O$2)</f>
        <v>0</v>
      </c>
      <c r="Q192" s="33">
        <f>SUMIFS('Raw Data from UFBs'!F$3:F$1389,'Raw Data from UFBs'!$A$3:$A$1389,'Summary By Town'!$A192,'Raw Data from UFBs'!$D$3:$D$1389,'Summary By Town'!$O$2)</f>
        <v>0</v>
      </c>
      <c r="R192" s="34">
        <f t="shared" si="25"/>
        <v>0</v>
      </c>
      <c r="S192" s="32">
        <f t="shared" si="26"/>
        <v>0</v>
      </c>
      <c r="T192" s="33">
        <f t="shared" si="27"/>
        <v>0</v>
      </c>
      <c r="U192" s="33">
        <f t="shared" si="28"/>
        <v>0</v>
      </c>
      <c r="V192" s="34">
        <f t="shared" si="29"/>
        <v>0</v>
      </c>
      <c r="W192" s="73">
        <v>35312463</v>
      </c>
      <c r="X192" s="74">
        <v>2.8392835128498652</v>
      </c>
      <c r="Y192" s="75">
        <v>0.11242252307648487</v>
      </c>
      <c r="Z192" s="5">
        <f t="shared" si="30"/>
        <v>0</v>
      </c>
      <c r="AA192" s="10">
        <f t="shared" si="31"/>
        <v>0</v>
      </c>
      <c r="AB192" s="73">
        <v>341436</v>
      </c>
      <c r="AC192" s="7">
        <f t="shared" si="32"/>
        <v>0</v>
      </c>
      <c r="AE192" s="6" t="s">
        <v>1420</v>
      </c>
      <c r="AF192" s="6" t="s">
        <v>326</v>
      </c>
      <c r="AG192" s="6" t="s">
        <v>2319</v>
      </c>
      <c r="AH192" s="6" t="s">
        <v>2319</v>
      </c>
      <c r="AI192" s="6" t="s">
        <v>2319</v>
      </c>
      <c r="AJ192" s="6" t="s">
        <v>2319</v>
      </c>
      <c r="AK192" s="6" t="s">
        <v>2319</v>
      </c>
      <c r="AL192" s="6" t="s">
        <v>2319</v>
      </c>
      <c r="AM192" s="6" t="s">
        <v>2319</v>
      </c>
      <c r="AN192" s="6" t="s">
        <v>2319</v>
      </c>
      <c r="AO192" s="6" t="s">
        <v>2319</v>
      </c>
      <c r="AP192" s="6" t="s">
        <v>2319</v>
      </c>
      <c r="AQ192" s="6" t="s">
        <v>2319</v>
      </c>
      <c r="AR192" s="6" t="s">
        <v>2319</v>
      </c>
      <c r="AS192" s="6" t="s">
        <v>2319</v>
      </c>
      <c r="AT192" s="6" t="s">
        <v>2319</v>
      </c>
    </row>
    <row r="193" spans="1:46" ht="17.25" customHeight="1" x14ac:dyDescent="0.25">
      <c r="A193" t="s">
        <v>336</v>
      </c>
      <c r="B193" t="s">
        <v>1843</v>
      </c>
      <c r="C193" t="s">
        <v>1412</v>
      </c>
      <c r="D193" s="28" t="str">
        <f t="shared" si="22"/>
        <v>Vineland city, Cumberland County</v>
      </c>
      <c r="E193" t="s">
        <v>2216</v>
      </c>
      <c r="F193" t="s">
        <v>2202</v>
      </c>
      <c r="G193" s="32">
        <f>COUNTIFS('Raw Data from UFBs'!$A$3:$A$1389,'Summary By Town'!$A193,'Raw Data from UFBs'!$D$3:$D$1389,'Summary By Town'!$G$2)</f>
        <v>0</v>
      </c>
      <c r="H193" s="33">
        <f>SUMIFS('Raw Data from UFBs'!E$3:E$1389,'Raw Data from UFBs'!$A$3:$A$1389,'Summary By Town'!$A193,'Raw Data from UFBs'!$D$3:$D$1389,'Summary By Town'!$G$2)</f>
        <v>0</v>
      </c>
      <c r="I193" s="33">
        <f>SUMIFS('Raw Data from UFBs'!F$3:F$1389,'Raw Data from UFBs'!$A$3:$A$1389,'Summary By Town'!$A193,'Raw Data from UFBs'!$D$3:$D$1389,'Summary By Town'!$G$2)</f>
        <v>0</v>
      </c>
      <c r="J193" s="34">
        <f t="shared" si="23"/>
        <v>0</v>
      </c>
      <c r="K193" s="32">
        <f>COUNTIFS('Raw Data from UFBs'!$A$3:$A$1389,'Summary By Town'!$A193,'Raw Data from UFBs'!$D$3:$D$1389,'Summary By Town'!$K$2)</f>
        <v>55</v>
      </c>
      <c r="L193" s="33">
        <f>SUMIFS('Raw Data from UFBs'!E$3:E$1389,'Raw Data from UFBs'!$A$3:$A$1389,'Summary By Town'!$A193,'Raw Data from UFBs'!$D$3:$D$1389,'Summary By Town'!$K$2)</f>
        <v>713299.17359999998</v>
      </c>
      <c r="M193" s="33">
        <f>SUMIFS('Raw Data from UFBs'!F$3:F$1389,'Raw Data from UFBs'!$A$3:$A$1389,'Summary By Town'!$A193,'Raw Data from UFBs'!$D$3:$D$1389,'Summary By Town'!$K$2)</f>
        <v>83232800</v>
      </c>
      <c r="N193" s="34">
        <f t="shared" si="24"/>
        <v>2401036.4968827958</v>
      </c>
      <c r="O193" s="32">
        <f>COUNTIFS('Raw Data from UFBs'!$A$3:$A$1389,'Summary By Town'!$A193,'Raw Data from UFBs'!$D$3:$D$1389,'Summary By Town'!$O$2)</f>
        <v>0</v>
      </c>
      <c r="P193" s="33">
        <f>SUMIFS('Raw Data from UFBs'!E$3:E$1389,'Raw Data from UFBs'!$A$3:$A$1389,'Summary By Town'!$A193,'Raw Data from UFBs'!$D$3:$D$1389,'Summary By Town'!$O$2)</f>
        <v>0</v>
      </c>
      <c r="Q193" s="33">
        <f>SUMIFS('Raw Data from UFBs'!F$3:F$1389,'Raw Data from UFBs'!$A$3:$A$1389,'Summary By Town'!$A193,'Raw Data from UFBs'!$D$3:$D$1389,'Summary By Town'!$O$2)</f>
        <v>0</v>
      </c>
      <c r="R193" s="34">
        <f t="shared" si="25"/>
        <v>0</v>
      </c>
      <c r="S193" s="32">
        <f t="shared" si="26"/>
        <v>55</v>
      </c>
      <c r="T193" s="33">
        <f t="shared" si="27"/>
        <v>713299.17359999998</v>
      </c>
      <c r="U193" s="33">
        <f t="shared" si="28"/>
        <v>83232800</v>
      </c>
      <c r="V193" s="34">
        <f t="shared" si="29"/>
        <v>2401036.4968827958</v>
      </c>
      <c r="W193" s="73">
        <v>4850788900</v>
      </c>
      <c r="X193" s="74">
        <v>2.8847239272051355</v>
      </c>
      <c r="Y193" s="75">
        <v>0.34856863627260237</v>
      </c>
      <c r="Z193" s="5">
        <f t="shared" si="30"/>
        <v>588292.29716305644</v>
      </c>
      <c r="AA193" s="10">
        <f t="shared" si="31"/>
        <v>1.7158611045720831E-2</v>
      </c>
      <c r="AB193" s="73">
        <v>64438802.370000005</v>
      </c>
      <c r="AC193" s="7">
        <f t="shared" si="32"/>
        <v>9.1294728568223765E-3</v>
      </c>
      <c r="AE193" s="6" t="s">
        <v>1418</v>
      </c>
      <c r="AF193" s="6" t="s">
        <v>1589</v>
      </c>
      <c r="AG193" s="6" t="s">
        <v>328</v>
      </c>
      <c r="AH193" s="6" t="s">
        <v>1413</v>
      </c>
      <c r="AI193" s="6" t="s">
        <v>1307</v>
      </c>
      <c r="AJ193" s="6" t="s">
        <v>1442</v>
      </c>
      <c r="AK193" s="6" t="s">
        <v>1308</v>
      </c>
      <c r="AL193" s="6" t="s">
        <v>1438</v>
      </c>
      <c r="AM193" s="6" t="s">
        <v>2319</v>
      </c>
      <c r="AN193" s="6" t="s">
        <v>2319</v>
      </c>
      <c r="AO193" s="6" t="s">
        <v>2319</v>
      </c>
      <c r="AP193" s="6" t="s">
        <v>2319</v>
      </c>
      <c r="AQ193" s="6" t="s">
        <v>2319</v>
      </c>
      <c r="AR193" s="6" t="s">
        <v>2319</v>
      </c>
      <c r="AS193" s="6" t="s">
        <v>2319</v>
      </c>
      <c r="AT193" s="6" t="s">
        <v>2319</v>
      </c>
    </row>
    <row r="194" spans="1:46" ht="17.25" customHeight="1" x14ac:dyDescent="0.25">
      <c r="A194" t="s">
        <v>325</v>
      </c>
      <c r="B194" t="s">
        <v>1844</v>
      </c>
      <c r="C194" t="s">
        <v>1412</v>
      </c>
      <c r="D194" s="28" t="str">
        <f t="shared" si="22"/>
        <v>Commercial township, Cumberland County</v>
      </c>
      <c r="E194" t="s">
        <v>2216</v>
      </c>
      <c r="F194" t="s">
        <v>2204</v>
      </c>
      <c r="G194" s="32">
        <f>COUNTIFS('Raw Data from UFBs'!$A$3:$A$1389,'Summary By Town'!$A194,'Raw Data from UFBs'!$D$3:$D$1389,'Summary By Town'!$G$2)</f>
        <v>0</v>
      </c>
      <c r="H194" s="33">
        <f>SUMIFS('Raw Data from UFBs'!E$3:E$1389,'Raw Data from UFBs'!$A$3:$A$1389,'Summary By Town'!$A194,'Raw Data from UFBs'!$D$3:$D$1389,'Summary By Town'!$G$2)</f>
        <v>0</v>
      </c>
      <c r="I194" s="33">
        <f>SUMIFS('Raw Data from UFBs'!F$3:F$1389,'Raw Data from UFBs'!$A$3:$A$1389,'Summary By Town'!$A194,'Raw Data from UFBs'!$D$3:$D$1389,'Summary By Town'!$G$2)</f>
        <v>0</v>
      </c>
      <c r="J194" s="34">
        <f t="shared" si="23"/>
        <v>0</v>
      </c>
      <c r="K194" s="32">
        <f>COUNTIFS('Raw Data from UFBs'!$A$3:$A$1389,'Summary By Town'!$A194,'Raw Data from UFBs'!$D$3:$D$1389,'Summary By Town'!$K$2)</f>
        <v>0</v>
      </c>
      <c r="L194" s="33">
        <f>SUMIFS('Raw Data from UFBs'!E$3:E$1389,'Raw Data from UFBs'!$A$3:$A$1389,'Summary By Town'!$A194,'Raw Data from UFBs'!$D$3:$D$1389,'Summary By Town'!$K$2)</f>
        <v>0</v>
      </c>
      <c r="M194" s="33">
        <f>SUMIFS('Raw Data from UFBs'!F$3:F$1389,'Raw Data from UFBs'!$A$3:$A$1389,'Summary By Town'!$A194,'Raw Data from UFBs'!$D$3:$D$1389,'Summary By Town'!$K$2)</f>
        <v>0</v>
      </c>
      <c r="N194" s="34">
        <f t="shared" si="24"/>
        <v>0</v>
      </c>
      <c r="O194" s="32">
        <f>COUNTIFS('Raw Data from UFBs'!$A$3:$A$1389,'Summary By Town'!$A194,'Raw Data from UFBs'!$D$3:$D$1389,'Summary By Town'!$O$2)</f>
        <v>1</v>
      </c>
      <c r="P194" s="33">
        <f>SUMIFS('Raw Data from UFBs'!E$3:E$1389,'Raw Data from UFBs'!$A$3:$A$1389,'Summary By Town'!$A194,'Raw Data from UFBs'!$D$3:$D$1389,'Summary By Town'!$O$2)</f>
        <v>17000</v>
      </c>
      <c r="Q194" s="33">
        <f>SUMIFS('Raw Data from UFBs'!F$3:F$1389,'Raw Data from UFBs'!$A$3:$A$1389,'Summary By Town'!$A194,'Raw Data from UFBs'!$D$3:$D$1389,'Summary By Town'!$O$2)</f>
        <v>1169000</v>
      </c>
      <c r="R194" s="34">
        <f t="shared" si="25"/>
        <v>26613.058708579832</v>
      </c>
      <c r="S194" s="32">
        <f t="shared" si="26"/>
        <v>1</v>
      </c>
      <c r="T194" s="33">
        <f t="shared" si="27"/>
        <v>17000</v>
      </c>
      <c r="U194" s="33">
        <f t="shared" si="28"/>
        <v>1169000</v>
      </c>
      <c r="V194" s="34">
        <f t="shared" si="29"/>
        <v>26613.058708579832</v>
      </c>
      <c r="W194" s="73">
        <v>322189000</v>
      </c>
      <c r="X194" s="74">
        <v>2.276566185507257</v>
      </c>
      <c r="Y194" s="75">
        <v>0.24912560856777732</v>
      </c>
      <c r="Z194" s="5">
        <f t="shared" si="30"/>
        <v>2394.8591009727224</v>
      </c>
      <c r="AA194" s="10">
        <f t="shared" si="31"/>
        <v>3.6283051252525692E-3</v>
      </c>
      <c r="AB194" s="73">
        <v>3573546.29</v>
      </c>
      <c r="AC194" s="7">
        <f t="shared" si="32"/>
        <v>6.7016316751635603E-4</v>
      </c>
      <c r="AE194" s="6" t="s">
        <v>1418</v>
      </c>
      <c r="AF194" s="6" t="s">
        <v>1414</v>
      </c>
      <c r="AG194" s="6" t="s">
        <v>328</v>
      </c>
      <c r="AH194" s="6" t="s">
        <v>2319</v>
      </c>
      <c r="AI194" s="6" t="s">
        <v>2319</v>
      </c>
      <c r="AJ194" s="6" t="s">
        <v>2319</v>
      </c>
      <c r="AK194" s="6" t="s">
        <v>2319</v>
      </c>
      <c r="AL194" s="6" t="s">
        <v>2319</v>
      </c>
      <c r="AM194" s="6" t="s">
        <v>2319</v>
      </c>
      <c r="AN194" s="6" t="s">
        <v>2319</v>
      </c>
      <c r="AO194" s="6" t="s">
        <v>2319</v>
      </c>
      <c r="AP194" s="6" t="s">
        <v>2319</v>
      </c>
      <c r="AQ194" s="6" t="s">
        <v>2319</v>
      </c>
      <c r="AR194" s="6" t="s">
        <v>2319</v>
      </c>
      <c r="AS194" s="6" t="s">
        <v>2319</v>
      </c>
      <c r="AT194" s="6" t="s">
        <v>2319</v>
      </c>
    </row>
    <row r="195" spans="1:46" ht="17.25" customHeight="1" x14ac:dyDescent="0.25">
      <c r="A195" t="s">
        <v>1413</v>
      </c>
      <c r="B195" t="s">
        <v>1845</v>
      </c>
      <c r="C195" t="s">
        <v>1412</v>
      </c>
      <c r="D195" s="28" t="str">
        <f t="shared" si="22"/>
        <v>Deerfield township, Cumberland County</v>
      </c>
      <c r="E195" t="s">
        <v>2216</v>
      </c>
      <c r="F195" t="s">
        <v>2204</v>
      </c>
      <c r="G195" s="32">
        <f>COUNTIFS('Raw Data from UFBs'!$A$3:$A$1389,'Summary By Town'!$A195,'Raw Data from UFBs'!$D$3:$D$1389,'Summary By Town'!$G$2)</f>
        <v>0</v>
      </c>
      <c r="H195" s="33">
        <f>SUMIFS('Raw Data from UFBs'!E$3:E$1389,'Raw Data from UFBs'!$A$3:$A$1389,'Summary By Town'!$A195,'Raw Data from UFBs'!$D$3:$D$1389,'Summary By Town'!$G$2)</f>
        <v>0</v>
      </c>
      <c r="I195" s="33">
        <f>SUMIFS('Raw Data from UFBs'!F$3:F$1389,'Raw Data from UFBs'!$A$3:$A$1389,'Summary By Town'!$A195,'Raw Data from UFBs'!$D$3:$D$1389,'Summary By Town'!$G$2)</f>
        <v>0</v>
      </c>
      <c r="J195" s="34">
        <f t="shared" si="23"/>
        <v>0</v>
      </c>
      <c r="K195" s="32">
        <f>COUNTIFS('Raw Data from UFBs'!$A$3:$A$1389,'Summary By Town'!$A195,'Raw Data from UFBs'!$D$3:$D$1389,'Summary By Town'!$K$2)</f>
        <v>0</v>
      </c>
      <c r="L195" s="33">
        <f>SUMIFS('Raw Data from UFBs'!E$3:E$1389,'Raw Data from UFBs'!$A$3:$A$1389,'Summary By Town'!$A195,'Raw Data from UFBs'!$D$3:$D$1389,'Summary By Town'!$K$2)</f>
        <v>0</v>
      </c>
      <c r="M195" s="33">
        <f>SUMIFS('Raw Data from UFBs'!F$3:F$1389,'Raw Data from UFBs'!$A$3:$A$1389,'Summary By Town'!$A195,'Raw Data from UFBs'!$D$3:$D$1389,'Summary By Town'!$K$2)</f>
        <v>0</v>
      </c>
      <c r="N195" s="34">
        <f t="shared" si="24"/>
        <v>0</v>
      </c>
      <c r="O195" s="32">
        <f>COUNTIFS('Raw Data from UFBs'!$A$3:$A$1389,'Summary By Town'!$A195,'Raw Data from UFBs'!$D$3:$D$1389,'Summary By Town'!$O$2)</f>
        <v>0</v>
      </c>
      <c r="P195" s="33">
        <f>SUMIFS('Raw Data from UFBs'!E$3:E$1389,'Raw Data from UFBs'!$A$3:$A$1389,'Summary By Town'!$A195,'Raw Data from UFBs'!$D$3:$D$1389,'Summary By Town'!$O$2)</f>
        <v>0</v>
      </c>
      <c r="Q195" s="33">
        <f>SUMIFS('Raw Data from UFBs'!F$3:F$1389,'Raw Data from UFBs'!$A$3:$A$1389,'Summary By Town'!$A195,'Raw Data from UFBs'!$D$3:$D$1389,'Summary By Town'!$O$2)</f>
        <v>0</v>
      </c>
      <c r="R195" s="34">
        <f t="shared" si="25"/>
        <v>0</v>
      </c>
      <c r="S195" s="32">
        <f t="shared" si="26"/>
        <v>0</v>
      </c>
      <c r="T195" s="33">
        <f t="shared" si="27"/>
        <v>0</v>
      </c>
      <c r="U195" s="33">
        <f t="shared" si="28"/>
        <v>0</v>
      </c>
      <c r="V195" s="34">
        <f t="shared" si="29"/>
        <v>0</v>
      </c>
      <c r="W195" s="73">
        <v>224061747</v>
      </c>
      <c r="X195" s="74">
        <v>3.569067246673443</v>
      </c>
      <c r="Y195" s="75">
        <v>2.5005996224372308E-2</v>
      </c>
      <c r="Z195" s="5">
        <f t="shared" si="30"/>
        <v>0</v>
      </c>
      <c r="AA195" s="10">
        <f t="shared" si="31"/>
        <v>0</v>
      </c>
      <c r="AB195" s="73">
        <v>2458303.31</v>
      </c>
      <c r="AC195" s="7">
        <f t="shared" si="32"/>
        <v>0</v>
      </c>
      <c r="AE195" s="6" t="s">
        <v>1415</v>
      </c>
      <c r="AF195" s="6" t="s">
        <v>1589</v>
      </c>
      <c r="AG195" s="6" t="s">
        <v>328</v>
      </c>
      <c r="AH195" s="6" t="s">
        <v>332</v>
      </c>
      <c r="AI195" s="6" t="s">
        <v>336</v>
      </c>
      <c r="AJ195" s="6" t="s">
        <v>2319</v>
      </c>
      <c r="AK195" s="6" t="s">
        <v>2319</v>
      </c>
      <c r="AL195" s="6" t="s">
        <v>2319</v>
      </c>
      <c r="AM195" s="6" t="s">
        <v>2319</v>
      </c>
      <c r="AN195" s="6" t="s">
        <v>2319</v>
      </c>
      <c r="AO195" s="6" t="s">
        <v>2319</v>
      </c>
      <c r="AP195" s="6" t="s">
        <v>2319</v>
      </c>
      <c r="AQ195" s="6" t="s">
        <v>2319</v>
      </c>
      <c r="AR195" s="6" t="s">
        <v>2319</v>
      </c>
      <c r="AS195" s="6" t="s">
        <v>2319</v>
      </c>
      <c r="AT195" s="6" t="s">
        <v>2319</v>
      </c>
    </row>
    <row r="196" spans="1:46" ht="17.25" customHeight="1" x14ac:dyDescent="0.25">
      <c r="A196" t="s">
        <v>1414</v>
      </c>
      <c r="B196" t="s">
        <v>1846</v>
      </c>
      <c r="C196" t="s">
        <v>1412</v>
      </c>
      <c r="D196" s="28" t="str">
        <f t="shared" si="22"/>
        <v>Downe township, Cumberland County</v>
      </c>
      <c r="E196" t="s">
        <v>2216</v>
      </c>
      <c r="F196" t="s">
        <v>2204</v>
      </c>
      <c r="G196" s="32">
        <f>COUNTIFS('Raw Data from UFBs'!$A$3:$A$1389,'Summary By Town'!$A196,'Raw Data from UFBs'!$D$3:$D$1389,'Summary By Town'!$G$2)</f>
        <v>0</v>
      </c>
      <c r="H196" s="33">
        <f>SUMIFS('Raw Data from UFBs'!E$3:E$1389,'Raw Data from UFBs'!$A$3:$A$1389,'Summary By Town'!$A196,'Raw Data from UFBs'!$D$3:$D$1389,'Summary By Town'!$G$2)</f>
        <v>0</v>
      </c>
      <c r="I196" s="33">
        <f>SUMIFS('Raw Data from UFBs'!F$3:F$1389,'Raw Data from UFBs'!$A$3:$A$1389,'Summary By Town'!$A196,'Raw Data from UFBs'!$D$3:$D$1389,'Summary By Town'!$G$2)</f>
        <v>0</v>
      </c>
      <c r="J196" s="34">
        <f t="shared" si="23"/>
        <v>0</v>
      </c>
      <c r="K196" s="32">
        <f>COUNTIFS('Raw Data from UFBs'!$A$3:$A$1389,'Summary By Town'!$A196,'Raw Data from UFBs'!$D$3:$D$1389,'Summary By Town'!$K$2)</f>
        <v>0</v>
      </c>
      <c r="L196" s="33">
        <f>SUMIFS('Raw Data from UFBs'!E$3:E$1389,'Raw Data from UFBs'!$A$3:$A$1389,'Summary By Town'!$A196,'Raw Data from UFBs'!$D$3:$D$1389,'Summary By Town'!$K$2)</f>
        <v>0</v>
      </c>
      <c r="M196" s="33">
        <f>SUMIFS('Raw Data from UFBs'!F$3:F$1389,'Raw Data from UFBs'!$A$3:$A$1389,'Summary By Town'!$A196,'Raw Data from UFBs'!$D$3:$D$1389,'Summary By Town'!$K$2)</f>
        <v>0</v>
      </c>
      <c r="N196" s="34">
        <f t="shared" si="24"/>
        <v>0</v>
      </c>
      <c r="O196" s="32">
        <f>COUNTIFS('Raw Data from UFBs'!$A$3:$A$1389,'Summary By Town'!$A196,'Raw Data from UFBs'!$D$3:$D$1389,'Summary By Town'!$O$2)</f>
        <v>0</v>
      </c>
      <c r="P196" s="33">
        <f>SUMIFS('Raw Data from UFBs'!E$3:E$1389,'Raw Data from UFBs'!$A$3:$A$1389,'Summary By Town'!$A196,'Raw Data from UFBs'!$D$3:$D$1389,'Summary By Town'!$O$2)</f>
        <v>0</v>
      </c>
      <c r="Q196" s="33">
        <f>SUMIFS('Raw Data from UFBs'!F$3:F$1389,'Raw Data from UFBs'!$A$3:$A$1389,'Summary By Town'!$A196,'Raw Data from UFBs'!$D$3:$D$1389,'Summary By Town'!$O$2)</f>
        <v>0</v>
      </c>
      <c r="R196" s="34">
        <f t="shared" si="25"/>
        <v>0</v>
      </c>
      <c r="S196" s="32">
        <f t="shared" si="26"/>
        <v>0</v>
      </c>
      <c r="T196" s="33">
        <f t="shared" si="27"/>
        <v>0</v>
      </c>
      <c r="U196" s="33">
        <f t="shared" si="28"/>
        <v>0</v>
      </c>
      <c r="V196" s="34">
        <f t="shared" si="29"/>
        <v>0</v>
      </c>
      <c r="W196" s="73">
        <v>205497400</v>
      </c>
      <c r="X196" s="74">
        <v>2.1827871762565416</v>
      </c>
      <c r="Y196" s="75">
        <v>0.13107031644669642</v>
      </c>
      <c r="Z196" s="5">
        <f t="shared" si="30"/>
        <v>0</v>
      </c>
      <c r="AA196" s="10">
        <f t="shared" si="31"/>
        <v>0</v>
      </c>
      <c r="AB196" s="73">
        <v>1995781</v>
      </c>
      <c r="AC196" s="7">
        <f t="shared" si="32"/>
        <v>0</v>
      </c>
      <c r="AE196" s="6" t="s">
        <v>325</v>
      </c>
      <c r="AF196" s="6" t="s">
        <v>1417</v>
      </c>
      <c r="AG196" s="6" t="s">
        <v>328</v>
      </c>
      <c r="AH196" s="6" t="s">
        <v>2319</v>
      </c>
      <c r="AI196" s="6" t="s">
        <v>2319</v>
      </c>
      <c r="AJ196" s="6" t="s">
        <v>2319</v>
      </c>
      <c r="AK196" s="6" t="s">
        <v>2319</v>
      </c>
      <c r="AL196" s="6" t="s">
        <v>2319</v>
      </c>
      <c r="AM196" s="6" t="s">
        <v>2319</v>
      </c>
      <c r="AN196" s="6" t="s">
        <v>2319</v>
      </c>
      <c r="AO196" s="6" t="s">
        <v>2319</v>
      </c>
      <c r="AP196" s="6" t="s">
        <v>2319</v>
      </c>
      <c r="AQ196" s="6" t="s">
        <v>2319</v>
      </c>
      <c r="AR196" s="6" t="s">
        <v>2319</v>
      </c>
      <c r="AS196" s="6" t="s">
        <v>2319</v>
      </c>
      <c r="AT196" s="6" t="s">
        <v>2319</v>
      </c>
    </row>
    <row r="197" spans="1:46" ht="17.25" customHeight="1" x14ac:dyDescent="0.25">
      <c r="A197" t="s">
        <v>1415</v>
      </c>
      <c r="B197" t="s">
        <v>1847</v>
      </c>
      <c r="C197" t="s">
        <v>1412</v>
      </c>
      <c r="D197" s="28" t="str">
        <f t="shared" ref="D197:D260" si="33">B197&amp;", "&amp;C197&amp;" County"</f>
        <v>Fairfield township, Cumberland County</v>
      </c>
      <c r="E197" t="s">
        <v>2216</v>
      </c>
      <c r="F197" t="s">
        <v>2204</v>
      </c>
      <c r="G197" s="32">
        <f>COUNTIFS('Raw Data from UFBs'!$A$3:$A$1389,'Summary By Town'!$A197,'Raw Data from UFBs'!$D$3:$D$1389,'Summary By Town'!$G$2)</f>
        <v>0</v>
      </c>
      <c r="H197" s="33">
        <f>SUMIFS('Raw Data from UFBs'!E$3:E$1389,'Raw Data from UFBs'!$A$3:$A$1389,'Summary By Town'!$A197,'Raw Data from UFBs'!$D$3:$D$1389,'Summary By Town'!$G$2)</f>
        <v>0</v>
      </c>
      <c r="I197" s="33">
        <f>SUMIFS('Raw Data from UFBs'!F$3:F$1389,'Raw Data from UFBs'!$A$3:$A$1389,'Summary By Town'!$A197,'Raw Data from UFBs'!$D$3:$D$1389,'Summary By Town'!$G$2)</f>
        <v>0</v>
      </c>
      <c r="J197" s="34">
        <f t="shared" ref="J197:J260" si="34">IFERROR((I197/100)*$X197,"--")</f>
        <v>0</v>
      </c>
      <c r="K197" s="32">
        <f>COUNTIFS('Raw Data from UFBs'!$A$3:$A$1389,'Summary By Town'!$A197,'Raw Data from UFBs'!$D$3:$D$1389,'Summary By Town'!$K$2)</f>
        <v>0</v>
      </c>
      <c r="L197" s="33">
        <f>SUMIFS('Raw Data from UFBs'!E$3:E$1389,'Raw Data from UFBs'!$A$3:$A$1389,'Summary By Town'!$A197,'Raw Data from UFBs'!$D$3:$D$1389,'Summary By Town'!$K$2)</f>
        <v>0</v>
      </c>
      <c r="M197" s="33">
        <f>SUMIFS('Raw Data from UFBs'!F$3:F$1389,'Raw Data from UFBs'!$A$3:$A$1389,'Summary By Town'!$A197,'Raw Data from UFBs'!$D$3:$D$1389,'Summary By Town'!$K$2)</f>
        <v>0</v>
      </c>
      <c r="N197" s="34">
        <f t="shared" ref="N197:N260" si="35">IFERROR((M197/100)*$X197,"--")</f>
        <v>0</v>
      </c>
      <c r="O197" s="32">
        <f>COUNTIFS('Raw Data from UFBs'!$A$3:$A$1389,'Summary By Town'!$A197,'Raw Data from UFBs'!$D$3:$D$1389,'Summary By Town'!$O$2)</f>
        <v>0</v>
      </c>
      <c r="P197" s="33">
        <f>SUMIFS('Raw Data from UFBs'!E$3:E$1389,'Raw Data from UFBs'!$A$3:$A$1389,'Summary By Town'!$A197,'Raw Data from UFBs'!$D$3:$D$1389,'Summary By Town'!$O$2)</f>
        <v>0</v>
      </c>
      <c r="Q197" s="33">
        <f>SUMIFS('Raw Data from UFBs'!F$3:F$1389,'Raw Data from UFBs'!$A$3:$A$1389,'Summary By Town'!$A197,'Raw Data from UFBs'!$D$3:$D$1389,'Summary By Town'!$O$2)</f>
        <v>0</v>
      </c>
      <c r="R197" s="34">
        <f t="shared" ref="R197:R260" si="36">IFERROR((Q197/100)*$X197,"--")</f>
        <v>0</v>
      </c>
      <c r="S197" s="32">
        <f t="shared" ref="S197:S260" si="37">O197+K197+G197</f>
        <v>0</v>
      </c>
      <c r="T197" s="33">
        <f t="shared" ref="T197:T260" si="38">P197+L197+H197</f>
        <v>0</v>
      </c>
      <c r="U197" s="33">
        <f t="shared" ref="U197:U260" si="39">Q197+M197+I197</f>
        <v>0</v>
      </c>
      <c r="V197" s="34">
        <f t="shared" ref="V197:V260" si="40">R197+N197+J197</f>
        <v>0</v>
      </c>
      <c r="W197" s="73">
        <v>447129742</v>
      </c>
      <c r="X197" s="74">
        <v>2.489953480972932</v>
      </c>
      <c r="Y197" s="75">
        <v>0.17637396195875346</v>
      </c>
      <c r="Z197" s="5">
        <f t="shared" ref="Z197:Z260" si="41">(V197-T197)*Y197</f>
        <v>0</v>
      </c>
      <c r="AA197" s="10">
        <f t="shared" ref="AA197:AA260" si="42">U197/W197</f>
        <v>0</v>
      </c>
      <c r="AB197" s="73">
        <v>3725311.74</v>
      </c>
      <c r="AC197" s="7">
        <f t="shared" ref="AC197:AC260" si="43">Z197/AB197</f>
        <v>0</v>
      </c>
      <c r="AE197" s="6" t="s">
        <v>1417</v>
      </c>
      <c r="AF197" s="6" t="s">
        <v>1416</v>
      </c>
      <c r="AG197" s="6" t="s">
        <v>328</v>
      </c>
      <c r="AH197" s="6" t="s">
        <v>316</v>
      </c>
      <c r="AI197" s="6" t="s">
        <v>1413</v>
      </c>
      <c r="AJ197" s="6" t="s">
        <v>326</v>
      </c>
      <c r="AK197" s="6" t="s">
        <v>332</v>
      </c>
      <c r="AL197" s="6" t="s">
        <v>2319</v>
      </c>
      <c r="AM197" s="6" t="s">
        <v>2319</v>
      </c>
      <c r="AN197" s="6" t="s">
        <v>2319</v>
      </c>
      <c r="AO197" s="6" t="s">
        <v>2319</v>
      </c>
      <c r="AP197" s="6" t="s">
        <v>2319</v>
      </c>
      <c r="AQ197" s="6" t="s">
        <v>2319</v>
      </c>
      <c r="AR197" s="6" t="s">
        <v>2319</v>
      </c>
      <c r="AS197" s="6" t="s">
        <v>2319</v>
      </c>
      <c r="AT197" s="6" t="s">
        <v>2319</v>
      </c>
    </row>
    <row r="198" spans="1:46" ht="17.25" customHeight="1" x14ac:dyDescent="0.25">
      <c r="A198" t="s">
        <v>1416</v>
      </c>
      <c r="B198" t="s">
        <v>1848</v>
      </c>
      <c r="C198" t="s">
        <v>1412</v>
      </c>
      <c r="D198" s="28" t="str">
        <f t="shared" si="33"/>
        <v>Greenwich township, Cumberland County</v>
      </c>
      <c r="E198" t="s">
        <v>2216</v>
      </c>
      <c r="F198" t="s">
        <v>2204</v>
      </c>
      <c r="G198" s="32">
        <f>COUNTIFS('Raw Data from UFBs'!$A$3:$A$1389,'Summary By Town'!$A198,'Raw Data from UFBs'!$D$3:$D$1389,'Summary By Town'!$G$2)</f>
        <v>0</v>
      </c>
      <c r="H198" s="33">
        <f>SUMIFS('Raw Data from UFBs'!E$3:E$1389,'Raw Data from UFBs'!$A$3:$A$1389,'Summary By Town'!$A198,'Raw Data from UFBs'!$D$3:$D$1389,'Summary By Town'!$G$2)</f>
        <v>0</v>
      </c>
      <c r="I198" s="33">
        <f>SUMIFS('Raw Data from UFBs'!F$3:F$1389,'Raw Data from UFBs'!$A$3:$A$1389,'Summary By Town'!$A198,'Raw Data from UFBs'!$D$3:$D$1389,'Summary By Town'!$G$2)</f>
        <v>0</v>
      </c>
      <c r="J198" s="34">
        <f t="shared" si="34"/>
        <v>0</v>
      </c>
      <c r="K198" s="32">
        <f>COUNTIFS('Raw Data from UFBs'!$A$3:$A$1389,'Summary By Town'!$A198,'Raw Data from UFBs'!$D$3:$D$1389,'Summary By Town'!$K$2)</f>
        <v>0</v>
      </c>
      <c r="L198" s="33">
        <f>SUMIFS('Raw Data from UFBs'!E$3:E$1389,'Raw Data from UFBs'!$A$3:$A$1389,'Summary By Town'!$A198,'Raw Data from UFBs'!$D$3:$D$1389,'Summary By Town'!$K$2)</f>
        <v>0</v>
      </c>
      <c r="M198" s="33">
        <f>SUMIFS('Raw Data from UFBs'!F$3:F$1389,'Raw Data from UFBs'!$A$3:$A$1389,'Summary By Town'!$A198,'Raw Data from UFBs'!$D$3:$D$1389,'Summary By Town'!$K$2)</f>
        <v>0</v>
      </c>
      <c r="N198" s="34">
        <f t="shared" si="35"/>
        <v>0</v>
      </c>
      <c r="O198" s="32">
        <f>COUNTIFS('Raw Data from UFBs'!$A$3:$A$1389,'Summary By Town'!$A198,'Raw Data from UFBs'!$D$3:$D$1389,'Summary By Town'!$O$2)</f>
        <v>0</v>
      </c>
      <c r="P198" s="33">
        <f>SUMIFS('Raw Data from UFBs'!E$3:E$1389,'Raw Data from UFBs'!$A$3:$A$1389,'Summary By Town'!$A198,'Raw Data from UFBs'!$D$3:$D$1389,'Summary By Town'!$O$2)</f>
        <v>0</v>
      </c>
      <c r="Q198" s="33">
        <f>SUMIFS('Raw Data from UFBs'!F$3:F$1389,'Raw Data from UFBs'!$A$3:$A$1389,'Summary By Town'!$A198,'Raw Data from UFBs'!$D$3:$D$1389,'Summary By Town'!$O$2)</f>
        <v>0</v>
      </c>
      <c r="R198" s="34">
        <f t="shared" si="36"/>
        <v>0</v>
      </c>
      <c r="S198" s="32">
        <f t="shared" si="37"/>
        <v>0</v>
      </c>
      <c r="T198" s="33">
        <f t="shared" si="38"/>
        <v>0</v>
      </c>
      <c r="U198" s="33">
        <f t="shared" si="39"/>
        <v>0</v>
      </c>
      <c r="V198" s="34">
        <f t="shared" si="40"/>
        <v>0</v>
      </c>
      <c r="W198" s="73">
        <v>83106135</v>
      </c>
      <c r="X198" s="74">
        <v>3.5419644864813575</v>
      </c>
      <c r="Y198" s="75">
        <v>0.11786678742426926</v>
      </c>
      <c r="Z198" s="5">
        <f t="shared" si="41"/>
        <v>0</v>
      </c>
      <c r="AA198" s="10">
        <f t="shared" si="42"/>
        <v>0</v>
      </c>
      <c r="AB198" s="73">
        <v>811771.25</v>
      </c>
      <c r="AC198" s="7">
        <f t="shared" si="43"/>
        <v>0</v>
      </c>
      <c r="AE198" s="6" t="s">
        <v>1420</v>
      </c>
      <c r="AF198" s="6" t="s">
        <v>1415</v>
      </c>
      <c r="AG198" s="6" t="s">
        <v>326</v>
      </c>
      <c r="AH198" s="6" t="s">
        <v>1586</v>
      </c>
      <c r="AI198" s="6" t="s">
        <v>2319</v>
      </c>
      <c r="AJ198" s="6" t="s">
        <v>2319</v>
      </c>
      <c r="AK198" s="6" t="s">
        <v>2319</v>
      </c>
      <c r="AL198" s="6" t="s">
        <v>2319</v>
      </c>
      <c r="AM198" s="6" t="s">
        <v>2319</v>
      </c>
      <c r="AN198" s="6" t="s">
        <v>2319</v>
      </c>
      <c r="AO198" s="6" t="s">
        <v>2319</v>
      </c>
      <c r="AP198" s="6" t="s">
        <v>2319</v>
      </c>
      <c r="AQ198" s="6" t="s">
        <v>2319</v>
      </c>
      <c r="AR198" s="6" t="s">
        <v>2319</v>
      </c>
      <c r="AS198" s="6" t="s">
        <v>2319</v>
      </c>
      <c r="AT198" s="6" t="s">
        <v>2319</v>
      </c>
    </row>
    <row r="199" spans="1:46" ht="17.25" customHeight="1" x14ac:dyDescent="0.25">
      <c r="A199" t="s">
        <v>326</v>
      </c>
      <c r="B199" t="s">
        <v>1849</v>
      </c>
      <c r="C199" t="s">
        <v>1412</v>
      </c>
      <c r="D199" s="28" t="str">
        <f t="shared" si="33"/>
        <v>Hopewell township, Cumberland County</v>
      </c>
      <c r="E199" t="s">
        <v>2216</v>
      </c>
      <c r="F199" t="s">
        <v>2204</v>
      </c>
      <c r="G199" s="32">
        <f>COUNTIFS('Raw Data from UFBs'!$A$3:$A$1389,'Summary By Town'!$A199,'Raw Data from UFBs'!$D$3:$D$1389,'Summary By Town'!$G$2)</f>
        <v>0</v>
      </c>
      <c r="H199" s="33">
        <f>SUMIFS('Raw Data from UFBs'!E$3:E$1389,'Raw Data from UFBs'!$A$3:$A$1389,'Summary By Town'!$A199,'Raw Data from UFBs'!$D$3:$D$1389,'Summary By Town'!$G$2)</f>
        <v>0</v>
      </c>
      <c r="I199" s="33">
        <f>SUMIFS('Raw Data from UFBs'!F$3:F$1389,'Raw Data from UFBs'!$A$3:$A$1389,'Summary By Town'!$A199,'Raw Data from UFBs'!$D$3:$D$1389,'Summary By Town'!$G$2)</f>
        <v>0</v>
      </c>
      <c r="J199" s="34">
        <f t="shared" si="34"/>
        <v>0</v>
      </c>
      <c r="K199" s="32">
        <f>COUNTIFS('Raw Data from UFBs'!$A$3:$A$1389,'Summary By Town'!$A199,'Raw Data from UFBs'!$D$3:$D$1389,'Summary By Town'!$K$2)</f>
        <v>0</v>
      </c>
      <c r="L199" s="33">
        <f>SUMIFS('Raw Data from UFBs'!E$3:E$1389,'Raw Data from UFBs'!$A$3:$A$1389,'Summary By Town'!$A199,'Raw Data from UFBs'!$D$3:$D$1389,'Summary By Town'!$K$2)</f>
        <v>0</v>
      </c>
      <c r="M199" s="33">
        <f>SUMIFS('Raw Data from UFBs'!F$3:F$1389,'Raw Data from UFBs'!$A$3:$A$1389,'Summary By Town'!$A199,'Raw Data from UFBs'!$D$3:$D$1389,'Summary By Town'!$K$2)</f>
        <v>0</v>
      </c>
      <c r="N199" s="34">
        <f t="shared" si="35"/>
        <v>0</v>
      </c>
      <c r="O199" s="32">
        <f>COUNTIFS('Raw Data from UFBs'!$A$3:$A$1389,'Summary By Town'!$A199,'Raw Data from UFBs'!$D$3:$D$1389,'Summary By Town'!$O$2)</f>
        <v>1</v>
      </c>
      <c r="P199" s="33">
        <f>SUMIFS('Raw Data from UFBs'!E$3:E$1389,'Raw Data from UFBs'!$A$3:$A$1389,'Summary By Town'!$A199,'Raw Data from UFBs'!$D$3:$D$1389,'Summary By Town'!$O$2)</f>
        <v>117125</v>
      </c>
      <c r="Q199" s="33">
        <f>SUMIFS('Raw Data from UFBs'!F$3:F$1389,'Raw Data from UFBs'!$A$3:$A$1389,'Summary By Town'!$A199,'Raw Data from UFBs'!$D$3:$D$1389,'Summary By Town'!$O$2)</f>
        <v>3500000</v>
      </c>
      <c r="R199" s="34">
        <f t="shared" si="36"/>
        <v>117197.62780870387</v>
      </c>
      <c r="S199" s="32">
        <f t="shared" si="37"/>
        <v>1</v>
      </c>
      <c r="T199" s="33">
        <f t="shared" si="38"/>
        <v>117125</v>
      </c>
      <c r="U199" s="33">
        <f t="shared" si="39"/>
        <v>3500000</v>
      </c>
      <c r="V199" s="34">
        <f t="shared" si="40"/>
        <v>117197.62780870387</v>
      </c>
      <c r="W199" s="73">
        <v>342438719</v>
      </c>
      <c r="X199" s="74">
        <v>3.3485036516772535</v>
      </c>
      <c r="Y199" s="75">
        <v>8.3709328696231156E-2</v>
      </c>
      <c r="Z199" s="5">
        <f t="shared" si="41"/>
        <v>6.0796251112789443</v>
      </c>
      <c r="AA199" s="10">
        <f t="shared" si="42"/>
        <v>1.0220806835806439E-2</v>
      </c>
      <c r="AB199" s="73">
        <v>2346737.42</v>
      </c>
      <c r="AC199" s="7">
        <f t="shared" si="43"/>
        <v>2.5906712269832664E-6</v>
      </c>
      <c r="AE199" s="6" t="s">
        <v>1420</v>
      </c>
      <c r="AF199" s="6" t="s">
        <v>1415</v>
      </c>
      <c r="AG199" s="6" t="s">
        <v>1416</v>
      </c>
      <c r="AH199" s="6" t="s">
        <v>316</v>
      </c>
      <c r="AI199" s="6" t="s">
        <v>1419</v>
      </c>
      <c r="AJ199" s="6" t="s">
        <v>332</v>
      </c>
      <c r="AK199" s="6" t="s">
        <v>1582</v>
      </c>
      <c r="AL199" s="6" t="s">
        <v>2319</v>
      </c>
      <c r="AM199" s="6" t="s">
        <v>2319</v>
      </c>
      <c r="AN199" s="6" t="s">
        <v>2319</v>
      </c>
      <c r="AO199" s="6" t="s">
        <v>2319</v>
      </c>
      <c r="AP199" s="6" t="s">
        <v>2319</v>
      </c>
      <c r="AQ199" s="6" t="s">
        <v>2319</v>
      </c>
      <c r="AR199" s="6" t="s">
        <v>2319</v>
      </c>
      <c r="AS199" s="6" t="s">
        <v>2319</v>
      </c>
      <c r="AT199" s="6" t="s">
        <v>2319</v>
      </c>
    </row>
    <row r="200" spans="1:46" ht="17.25" customHeight="1" x14ac:dyDescent="0.25">
      <c r="A200" t="s">
        <v>1417</v>
      </c>
      <c r="B200" t="s">
        <v>1850</v>
      </c>
      <c r="C200" t="s">
        <v>1412</v>
      </c>
      <c r="D200" s="28" t="str">
        <f t="shared" si="33"/>
        <v>Lawrence township, Cumberland County</v>
      </c>
      <c r="E200" t="s">
        <v>2216</v>
      </c>
      <c r="F200" t="s">
        <v>2204</v>
      </c>
      <c r="G200" s="32">
        <f>COUNTIFS('Raw Data from UFBs'!$A$3:$A$1389,'Summary By Town'!$A200,'Raw Data from UFBs'!$D$3:$D$1389,'Summary By Town'!$G$2)</f>
        <v>0</v>
      </c>
      <c r="H200" s="33">
        <f>SUMIFS('Raw Data from UFBs'!E$3:E$1389,'Raw Data from UFBs'!$A$3:$A$1389,'Summary By Town'!$A200,'Raw Data from UFBs'!$D$3:$D$1389,'Summary By Town'!$G$2)</f>
        <v>0</v>
      </c>
      <c r="I200" s="33">
        <f>SUMIFS('Raw Data from UFBs'!F$3:F$1389,'Raw Data from UFBs'!$A$3:$A$1389,'Summary By Town'!$A200,'Raw Data from UFBs'!$D$3:$D$1389,'Summary By Town'!$G$2)</f>
        <v>0</v>
      </c>
      <c r="J200" s="34">
        <f t="shared" si="34"/>
        <v>0</v>
      </c>
      <c r="K200" s="32">
        <f>COUNTIFS('Raw Data from UFBs'!$A$3:$A$1389,'Summary By Town'!$A200,'Raw Data from UFBs'!$D$3:$D$1389,'Summary By Town'!$K$2)</f>
        <v>0</v>
      </c>
      <c r="L200" s="33">
        <f>SUMIFS('Raw Data from UFBs'!E$3:E$1389,'Raw Data from UFBs'!$A$3:$A$1389,'Summary By Town'!$A200,'Raw Data from UFBs'!$D$3:$D$1389,'Summary By Town'!$K$2)</f>
        <v>0</v>
      </c>
      <c r="M200" s="33">
        <f>SUMIFS('Raw Data from UFBs'!F$3:F$1389,'Raw Data from UFBs'!$A$3:$A$1389,'Summary By Town'!$A200,'Raw Data from UFBs'!$D$3:$D$1389,'Summary By Town'!$K$2)</f>
        <v>0</v>
      </c>
      <c r="N200" s="34">
        <f t="shared" si="35"/>
        <v>0</v>
      </c>
      <c r="O200" s="32">
        <f>COUNTIFS('Raw Data from UFBs'!$A$3:$A$1389,'Summary By Town'!$A200,'Raw Data from UFBs'!$D$3:$D$1389,'Summary By Town'!$O$2)</f>
        <v>0</v>
      </c>
      <c r="P200" s="33">
        <f>SUMIFS('Raw Data from UFBs'!E$3:E$1389,'Raw Data from UFBs'!$A$3:$A$1389,'Summary By Town'!$A200,'Raw Data from UFBs'!$D$3:$D$1389,'Summary By Town'!$O$2)</f>
        <v>0</v>
      </c>
      <c r="Q200" s="33">
        <f>SUMIFS('Raw Data from UFBs'!F$3:F$1389,'Raw Data from UFBs'!$A$3:$A$1389,'Summary By Town'!$A200,'Raw Data from UFBs'!$D$3:$D$1389,'Summary By Town'!$O$2)</f>
        <v>0</v>
      </c>
      <c r="R200" s="34">
        <f t="shared" si="36"/>
        <v>0</v>
      </c>
      <c r="S200" s="32">
        <f t="shared" si="37"/>
        <v>0</v>
      </c>
      <c r="T200" s="33">
        <f t="shared" si="38"/>
        <v>0</v>
      </c>
      <c r="U200" s="33">
        <f t="shared" si="39"/>
        <v>0</v>
      </c>
      <c r="V200" s="34">
        <f t="shared" si="40"/>
        <v>0</v>
      </c>
      <c r="W200" s="73">
        <v>274075385</v>
      </c>
      <c r="X200" s="74">
        <v>2.8115687527479594</v>
      </c>
      <c r="Y200" s="75">
        <v>0.18497047301232197</v>
      </c>
      <c r="Z200" s="5">
        <f t="shared" si="41"/>
        <v>0</v>
      </c>
      <c r="AA200" s="10">
        <f t="shared" si="42"/>
        <v>0</v>
      </c>
      <c r="AB200" s="73">
        <v>2098990.7199999997</v>
      </c>
      <c r="AC200" s="7">
        <f t="shared" si="43"/>
        <v>0</v>
      </c>
      <c r="AE200" s="6" t="s">
        <v>1415</v>
      </c>
      <c r="AF200" s="6" t="s">
        <v>1414</v>
      </c>
      <c r="AG200" s="6" t="s">
        <v>328</v>
      </c>
      <c r="AH200" s="6" t="s">
        <v>2319</v>
      </c>
      <c r="AI200" s="6" t="s">
        <v>2319</v>
      </c>
      <c r="AJ200" s="6" t="s">
        <v>2319</v>
      </c>
      <c r="AK200" s="6" t="s">
        <v>2319</v>
      </c>
      <c r="AL200" s="6" t="s">
        <v>2319</v>
      </c>
      <c r="AM200" s="6" t="s">
        <v>2319</v>
      </c>
      <c r="AN200" s="6" t="s">
        <v>2319</v>
      </c>
      <c r="AO200" s="6" t="s">
        <v>2319</v>
      </c>
      <c r="AP200" s="6" t="s">
        <v>2319</v>
      </c>
      <c r="AQ200" s="6" t="s">
        <v>2319</v>
      </c>
      <c r="AR200" s="6" t="s">
        <v>2319</v>
      </c>
      <c r="AS200" s="6" t="s">
        <v>2319</v>
      </c>
      <c r="AT200" s="6" t="s">
        <v>2319</v>
      </c>
    </row>
    <row r="201" spans="1:46" ht="17.25" customHeight="1" x14ac:dyDescent="0.25">
      <c r="A201" t="s">
        <v>1418</v>
      </c>
      <c r="B201" t="s">
        <v>1851</v>
      </c>
      <c r="C201" t="s">
        <v>1412</v>
      </c>
      <c r="D201" s="28" t="str">
        <f t="shared" si="33"/>
        <v>Maurice River township, Cumberland County</v>
      </c>
      <c r="E201" t="s">
        <v>2216</v>
      </c>
      <c r="F201" t="s">
        <v>2204</v>
      </c>
      <c r="G201" s="32">
        <f>COUNTIFS('Raw Data from UFBs'!$A$3:$A$1389,'Summary By Town'!$A201,'Raw Data from UFBs'!$D$3:$D$1389,'Summary By Town'!$G$2)</f>
        <v>0</v>
      </c>
      <c r="H201" s="33">
        <f>SUMIFS('Raw Data from UFBs'!E$3:E$1389,'Raw Data from UFBs'!$A$3:$A$1389,'Summary By Town'!$A201,'Raw Data from UFBs'!$D$3:$D$1389,'Summary By Town'!$G$2)</f>
        <v>0</v>
      </c>
      <c r="I201" s="33">
        <f>SUMIFS('Raw Data from UFBs'!F$3:F$1389,'Raw Data from UFBs'!$A$3:$A$1389,'Summary By Town'!$A201,'Raw Data from UFBs'!$D$3:$D$1389,'Summary By Town'!$G$2)</f>
        <v>0</v>
      </c>
      <c r="J201" s="34">
        <f t="shared" si="34"/>
        <v>0</v>
      </c>
      <c r="K201" s="32">
        <f>COUNTIFS('Raw Data from UFBs'!$A$3:$A$1389,'Summary By Town'!$A201,'Raw Data from UFBs'!$D$3:$D$1389,'Summary By Town'!$K$2)</f>
        <v>0</v>
      </c>
      <c r="L201" s="33">
        <f>SUMIFS('Raw Data from UFBs'!E$3:E$1389,'Raw Data from UFBs'!$A$3:$A$1389,'Summary By Town'!$A201,'Raw Data from UFBs'!$D$3:$D$1389,'Summary By Town'!$K$2)</f>
        <v>0</v>
      </c>
      <c r="M201" s="33">
        <f>SUMIFS('Raw Data from UFBs'!F$3:F$1389,'Raw Data from UFBs'!$A$3:$A$1389,'Summary By Town'!$A201,'Raw Data from UFBs'!$D$3:$D$1389,'Summary By Town'!$K$2)</f>
        <v>0</v>
      </c>
      <c r="N201" s="34">
        <f t="shared" si="35"/>
        <v>0</v>
      </c>
      <c r="O201" s="32">
        <f>COUNTIFS('Raw Data from UFBs'!$A$3:$A$1389,'Summary By Town'!$A201,'Raw Data from UFBs'!$D$3:$D$1389,'Summary By Town'!$O$2)</f>
        <v>0</v>
      </c>
      <c r="P201" s="33">
        <f>SUMIFS('Raw Data from UFBs'!E$3:E$1389,'Raw Data from UFBs'!$A$3:$A$1389,'Summary By Town'!$A201,'Raw Data from UFBs'!$D$3:$D$1389,'Summary By Town'!$O$2)</f>
        <v>0</v>
      </c>
      <c r="Q201" s="33">
        <f>SUMIFS('Raw Data from UFBs'!F$3:F$1389,'Raw Data from UFBs'!$A$3:$A$1389,'Summary By Town'!$A201,'Raw Data from UFBs'!$D$3:$D$1389,'Summary By Town'!$O$2)</f>
        <v>0</v>
      </c>
      <c r="R201" s="34">
        <f t="shared" si="36"/>
        <v>0</v>
      </c>
      <c r="S201" s="32">
        <f t="shared" si="37"/>
        <v>0</v>
      </c>
      <c r="T201" s="33">
        <f t="shared" si="38"/>
        <v>0</v>
      </c>
      <c r="U201" s="33">
        <f t="shared" si="39"/>
        <v>0</v>
      </c>
      <c r="V201" s="34">
        <f t="shared" si="40"/>
        <v>0</v>
      </c>
      <c r="W201" s="73">
        <v>463918252</v>
      </c>
      <c r="X201" s="74">
        <v>2.6344929835374202</v>
      </c>
      <c r="Y201" s="75">
        <v>0.16753262225996318</v>
      </c>
      <c r="Z201" s="5">
        <f t="shared" si="41"/>
        <v>0</v>
      </c>
      <c r="AA201" s="10">
        <f t="shared" si="42"/>
        <v>0</v>
      </c>
      <c r="AB201" s="73">
        <v>3915185.3</v>
      </c>
      <c r="AC201" s="7">
        <f t="shared" si="43"/>
        <v>0</v>
      </c>
      <c r="AE201" s="6" t="s">
        <v>1401</v>
      </c>
      <c r="AF201" s="6" t="s">
        <v>1406</v>
      </c>
      <c r="AG201" s="6" t="s">
        <v>325</v>
      </c>
      <c r="AH201" s="6" t="s">
        <v>1319</v>
      </c>
      <c r="AI201" s="6" t="s">
        <v>1310</v>
      </c>
      <c r="AJ201" s="6" t="s">
        <v>328</v>
      </c>
      <c r="AK201" s="6" t="s">
        <v>336</v>
      </c>
      <c r="AL201" s="6" t="s">
        <v>1308</v>
      </c>
      <c r="AM201" s="6" t="s">
        <v>2319</v>
      </c>
      <c r="AN201" s="6" t="s">
        <v>2319</v>
      </c>
      <c r="AO201" s="6" t="s">
        <v>2319</v>
      </c>
      <c r="AP201" s="6" t="s">
        <v>2319</v>
      </c>
      <c r="AQ201" s="6" t="s">
        <v>2319</v>
      </c>
      <c r="AR201" s="6" t="s">
        <v>2319</v>
      </c>
      <c r="AS201" s="6" t="s">
        <v>2319</v>
      </c>
      <c r="AT201" s="6" t="s">
        <v>2319</v>
      </c>
    </row>
    <row r="202" spans="1:46" ht="17.25" customHeight="1" x14ac:dyDescent="0.25">
      <c r="A202" t="s">
        <v>1420</v>
      </c>
      <c r="B202" t="s">
        <v>1852</v>
      </c>
      <c r="C202" t="s">
        <v>1412</v>
      </c>
      <c r="D202" s="28" t="str">
        <f t="shared" si="33"/>
        <v>Stow Creek township, Cumberland County</v>
      </c>
      <c r="E202" t="s">
        <v>2216</v>
      </c>
      <c r="F202" t="s">
        <v>2204</v>
      </c>
      <c r="G202" s="32">
        <f>COUNTIFS('Raw Data from UFBs'!$A$3:$A$1389,'Summary By Town'!$A202,'Raw Data from UFBs'!$D$3:$D$1389,'Summary By Town'!$G$2)</f>
        <v>0</v>
      </c>
      <c r="H202" s="33">
        <f>SUMIFS('Raw Data from UFBs'!E$3:E$1389,'Raw Data from UFBs'!$A$3:$A$1389,'Summary By Town'!$A202,'Raw Data from UFBs'!$D$3:$D$1389,'Summary By Town'!$G$2)</f>
        <v>0</v>
      </c>
      <c r="I202" s="33">
        <f>SUMIFS('Raw Data from UFBs'!F$3:F$1389,'Raw Data from UFBs'!$A$3:$A$1389,'Summary By Town'!$A202,'Raw Data from UFBs'!$D$3:$D$1389,'Summary By Town'!$G$2)</f>
        <v>0</v>
      </c>
      <c r="J202" s="34">
        <f t="shared" si="34"/>
        <v>0</v>
      </c>
      <c r="K202" s="32">
        <f>COUNTIFS('Raw Data from UFBs'!$A$3:$A$1389,'Summary By Town'!$A202,'Raw Data from UFBs'!$D$3:$D$1389,'Summary By Town'!$K$2)</f>
        <v>0</v>
      </c>
      <c r="L202" s="33">
        <f>SUMIFS('Raw Data from UFBs'!E$3:E$1389,'Raw Data from UFBs'!$A$3:$A$1389,'Summary By Town'!$A202,'Raw Data from UFBs'!$D$3:$D$1389,'Summary By Town'!$K$2)</f>
        <v>0</v>
      </c>
      <c r="M202" s="33">
        <f>SUMIFS('Raw Data from UFBs'!F$3:F$1389,'Raw Data from UFBs'!$A$3:$A$1389,'Summary By Town'!$A202,'Raw Data from UFBs'!$D$3:$D$1389,'Summary By Town'!$K$2)</f>
        <v>0</v>
      </c>
      <c r="N202" s="34">
        <f t="shared" si="35"/>
        <v>0</v>
      </c>
      <c r="O202" s="32">
        <f>COUNTIFS('Raw Data from UFBs'!$A$3:$A$1389,'Summary By Town'!$A202,'Raw Data from UFBs'!$D$3:$D$1389,'Summary By Town'!$O$2)</f>
        <v>0</v>
      </c>
      <c r="P202" s="33">
        <f>SUMIFS('Raw Data from UFBs'!E$3:E$1389,'Raw Data from UFBs'!$A$3:$A$1389,'Summary By Town'!$A202,'Raw Data from UFBs'!$D$3:$D$1389,'Summary By Town'!$O$2)</f>
        <v>0</v>
      </c>
      <c r="Q202" s="33">
        <f>SUMIFS('Raw Data from UFBs'!F$3:F$1389,'Raw Data from UFBs'!$A$3:$A$1389,'Summary By Town'!$A202,'Raw Data from UFBs'!$D$3:$D$1389,'Summary By Town'!$O$2)</f>
        <v>0</v>
      </c>
      <c r="R202" s="34">
        <f t="shared" si="36"/>
        <v>0</v>
      </c>
      <c r="S202" s="32">
        <f t="shared" si="37"/>
        <v>0</v>
      </c>
      <c r="T202" s="33">
        <f t="shared" si="38"/>
        <v>0</v>
      </c>
      <c r="U202" s="33">
        <f t="shared" si="39"/>
        <v>0</v>
      </c>
      <c r="V202" s="34">
        <f t="shared" si="40"/>
        <v>0</v>
      </c>
      <c r="W202" s="73">
        <v>116585263</v>
      </c>
      <c r="X202" s="74">
        <v>3.1722607168647063</v>
      </c>
      <c r="Y202" s="75">
        <v>6.5692425775064317E-2</v>
      </c>
      <c r="Z202" s="5">
        <f t="shared" si="41"/>
        <v>0</v>
      </c>
      <c r="AA202" s="10">
        <f t="shared" si="42"/>
        <v>0</v>
      </c>
      <c r="AB202" s="73">
        <v>650338.06000000006</v>
      </c>
      <c r="AC202" s="7">
        <f t="shared" si="43"/>
        <v>0</v>
      </c>
      <c r="AE202" s="6" t="s">
        <v>1416</v>
      </c>
      <c r="AF202" s="6" t="s">
        <v>1419</v>
      </c>
      <c r="AG202" s="6" t="s">
        <v>326</v>
      </c>
      <c r="AH202" s="6" t="s">
        <v>1586</v>
      </c>
      <c r="AI202" s="6" t="s">
        <v>1590</v>
      </c>
      <c r="AJ202" s="6" t="s">
        <v>1582</v>
      </c>
      <c r="AK202" s="6" t="s">
        <v>2319</v>
      </c>
      <c r="AL202" s="6" t="s">
        <v>2319</v>
      </c>
      <c r="AM202" s="6" t="s">
        <v>2319</v>
      </c>
      <c r="AN202" s="6" t="s">
        <v>2319</v>
      </c>
      <c r="AO202" s="6" t="s">
        <v>2319</v>
      </c>
      <c r="AP202" s="6" t="s">
        <v>2319</v>
      </c>
      <c r="AQ202" s="6" t="s">
        <v>2319</v>
      </c>
      <c r="AR202" s="6" t="s">
        <v>2319</v>
      </c>
      <c r="AS202" s="6" t="s">
        <v>2319</v>
      </c>
      <c r="AT202" s="6" t="s">
        <v>2319</v>
      </c>
    </row>
    <row r="203" spans="1:46" ht="17.25" customHeight="1" x14ac:dyDescent="0.25">
      <c r="A203" t="s">
        <v>332</v>
      </c>
      <c r="B203" t="s">
        <v>1853</v>
      </c>
      <c r="C203" t="s">
        <v>1412</v>
      </c>
      <c r="D203" s="28" t="str">
        <f t="shared" si="33"/>
        <v>Upper Deerfield township, Cumberland County</v>
      </c>
      <c r="E203" t="s">
        <v>2216</v>
      </c>
      <c r="F203" t="s">
        <v>2204</v>
      </c>
      <c r="G203" s="32">
        <f>COUNTIFS('Raw Data from UFBs'!$A$3:$A$1389,'Summary By Town'!$A203,'Raw Data from UFBs'!$D$3:$D$1389,'Summary By Town'!$G$2)</f>
        <v>3</v>
      </c>
      <c r="H203" s="33">
        <f>SUMIFS('Raw Data from UFBs'!E$3:E$1389,'Raw Data from UFBs'!$A$3:$A$1389,'Summary By Town'!$A203,'Raw Data from UFBs'!$D$3:$D$1389,'Summary By Town'!$G$2)</f>
        <v>287082.25</v>
      </c>
      <c r="I203" s="33">
        <f>SUMIFS('Raw Data from UFBs'!F$3:F$1389,'Raw Data from UFBs'!$A$3:$A$1389,'Summary By Town'!$A203,'Raw Data from UFBs'!$D$3:$D$1389,'Summary By Town'!$G$2)</f>
        <v>12352800</v>
      </c>
      <c r="J203" s="34">
        <f t="shared" si="34"/>
        <v>385588.30273239216</v>
      </c>
      <c r="K203" s="32">
        <f>COUNTIFS('Raw Data from UFBs'!$A$3:$A$1389,'Summary By Town'!$A203,'Raw Data from UFBs'!$D$3:$D$1389,'Summary By Town'!$K$2)</f>
        <v>0</v>
      </c>
      <c r="L203" s="33">
        <f>SUMIFS('Raw Data from UFBs'!E$3:E$1389,'Raw Data from UFBs'!$A$3:$A$1389,'Summary By Town'!$A203,'Raw Data from UFBs'!$D$3:$D$1389,'Summary By Town'!$K$2)</f>
        <v>0</v>
      </c>
      <c r="M203" s="33">
        <f>SUMIFS('Raw Data from UFBs'!F$3:F$1389,'Raw Data from UFBs'!$A$3:$A$1389,'Summary By Town'!$A203,'Raw Data from UFBs'!$D$3:$D$1389,'Summary By Town'!$K$2)</f>
        <v>0</v>
      </c>
      <c r="N203" s="34">
        <f t="shared" si="35"/>
        <v>0</v>
      </c>
      <c r="O203" s="32">
        <f>COUNTIFS('Raw Data from UFBs'!$A$3:$A$1389,'Summary By Town'!$A203,'Raw Data from UFBs'!$D$3:$D$1389,'Summary By Town'!$O$2)</f>
        <v>0</v>
      </c>
      <c r="P203" s="33">
        <f>SUMIFS('Raw Data from UFBs'!E$3:E$1389,'Raw Data from UFBs'!$A$3:$A$1389,'Summary By Town'!$A203,'Raw Data from UFBs'!$D$3:$D$1389,'Summary By Town'!$O$2)</f>
        <v>0</v>
      </c>
      <c r="Q203" s="33">
        <f>SUMIFS('Raw Data from UFBs'!F$3:F$1389,'Raw Data from UFBs'!$A$3:$A$1389,'Summary By Town'!$A203,'Raw Data from UFBs'!$D$3:$D$1389,'Summary By Town'!$O$2)</f>
        <v>0</v>
      </c>
      <c r="R203" s="34">
        <f t="shared" si="36"/>
        <v>0</v>
      </c>
      <c r="S203" s="32">
        <f t="shared" si="37"/>
        <v>3</v>
      </c>
      <c r="T203" s="33">
        <f t="shared" si="38"/>
        <v>287082.25</v>
      </c>
      <c r="U203" s="33">
        <f t="shared" si="39"/>
        <v>12352800</v>
      </c>
      <c r="V203" s="34">
        <f t="shared" si="40"/>
        <v>385588.30273239216</v>
      </c>
      <c r="W203" s="73">
        <v>750810933</v>
      </c>
      <c r="X203" s="74">
        <v>3.1214647912407889</v>
      </c>
      <c r="Y203" s="75">
        <v>4.9610992526033869E-2</v>
      </c>
      <c r="Z203" s="5">
        <f t="shared" si="41"/>
        <v>4886.9830458758051</v>
      </c>
      <c r="AA203" s="10">
        <f t="shared" si="42"/>
        <v>1.6452610713381822E-2</v>
      </c>
      <c r="AB203" s="73">
        <v>5158037.62</v>
      </c>
      <c r="AC203" s="7">
        <f t="shared" si="43"/>
        <v>9.4745005870581556E-4</v>
      </c>
      <c r="AE203" s="6" t="s">
        <v>1415</v>
      </c>
      <c r="AF203" s="6" t="s">
        <v>1589</v>
      </c>
      <c r="AG203" s="6" t="s">
        <v>316</v>
      </c>
      <c r="AH203" s="6" t="s">
        <v>1413</v>
      </c>
      <c r="AI203" s="6" t="s">
        <v>326</v>
      </c>
      <c r="AJ203" s="6" t="s">
        <v>1582</v>
      </c>
      <c r="AK203" s="6" t="s">
        <v>1591</v>
      </c>
      <c r="AL203" s="6" t="s">
        <v>2319</v>
      </c>
      <c r="AM203" s="6" t="s">
        <v>2319</v>
      </c>
      <c r="AN203" s="6" t="s">
        <v>2319</v>
      </c>
      <c r="AO203" s="6" t="s">
        <v>2319</v>
      </c>
      <c r="AP203" s="6" t="s">
        <v>2319</v>
      </c>
      <c r="AQ203" s="6" t="s">
        <v>2319</v>
      </c>
      <c r="AR203" s="6" t="s">
        <v>2319</v>
      </c>
      <c r="AS203" s="6" t="s">
        <v>2319</v>
      </c>
      <c r="AT203" s="6" t="s">
        <v>2319</v>
      </c>
    </row>
    <row r="204" spans="1:46" ht="17.25" customHeight="1" x14ac:dyDescent="0.25">
      <c r="A204" t="s">
        <v>387</v>
      </c>
      <c r="B204" t="s">
        <v>1854</v>
      </c>
      <c r="C204" t="s">
        <v>1422</v>
      </c>
      <c r="D204" s="28" t="str">
        <f t="shared" si="33"/>
        <v>Caldwell borough, Essex County</v>
      </c>
      <c r="E204" t="s">
        <v>2214</v>
      </c>
      <c r="F204" t="s">
        <v>2205</v>
      </c>
      <c r="G204" s="32">
        <f>COUNTIFS('Raw Data from UFBs'!$A$3:$A$1389,'Summary By Town'!$A204,'Raw Data from UFBs'!$D$3:$D$1389,'Summary By Town'!$G$2)</f>
        <v>0</v>
      </c>
      <c r="H204" s="33">
        <f>SUMIFS('Raw Data from UFBs'!E$3:E$1389,'Raw Data from UFBs'!$A$3:$A$1389,'Summary By Town'!$A204,'Raw Data from UFBs'!$D$3:$D$1389,'Summary By Town'!$G$2)</f>
        <v>0</v>
      </c>
      <c r="I204" s="33">
        <f>SUMIFS('Raw Data from UFBs'!F$3:F$1389,'Raw Data from UFBs'!$A$3:$A$1389,'Summary By Town'!$A204,'Raw Data from UFBs'!$D$3:$D$1389,'Summary By Town'!$G$2)</f>
        <v>0</v>
      </c>
      <c r="J204" s="34">
        <f t="shared" si="34"/>
        <v>0</v>
      </c>
      <c r="K204" s="32">
        <f>COUNTIFS('Raw Data from UFBs'!$A$3:$A$1389,'Summary By Town'!$A204,'Raw Data from UFBs'!$D$3:$D$1389,'Summary By Town'!$K$2)</f>
        <v>0</v>
      </c>
      <c r="L204" s="33">
        <f>SUMIFS('Raw Data from UFBs'!E$3:E$1389,'Raw Data from UFBs'!$A$3:$A$1389,'Summary By Town'!$A204,'Raw Data from UFBs'!$D$3:$D$1389,'Summary By Town'!$K$2)</f>
        <v>0</v>
      </c>
      <c r="M204" s="33">
        <f>SUMIFS('Raw Data from UFBs'!F$3:F$1389,'Raw Data from UFBs'!$A$3:$A$1389,'Summary By Town'!$A204,'Raw Data from UFBs'!$D$3:$D$1389,'Summary By Town'!$K$2)</f>
        <v>0</v>
      </c>
      <c r="N204" s="34">
        <f t="shared" si="35"/>
        <v>0</v>
      </c>
      <c r="O204" s="32">
        <f>COUNTIFS('Raw Data from UFBs'!$A$3:$A$1389,'Summary By Town'!$A204,'Raw Data from UFBs'!$D$3:$D$1389,'Summary By Town'!$O$2)</f>
        <v>1</v>
      </c>
      <c r="P204" s="33">
        <f>SUMIFS('Raw Data from UFBs'!E$3:E$1389,'Raw Data from UFBs'!$A$3:$A$1389,'Summary By Town'!$A204,'Raw Data from UFBs'!$D$3:$D$1389,'Summary By Town'!$O$2)</f>
        <v>190458.75</v>
      </c>
      <c r="Q204" s="33">
        <f>SUMIFS('Raw Data from UFBs'!F$3:F$1389,'Raw Data from UFBs'!$A$3:$A$1389,'Summary By Town'!$A204,'Raw Data from UFBs'!$D$3:$D$1389,'Summary By Town'!$O$2)</f>
        <v>18565000</v>
      </c>
      <c r="R204" s="34">
        <f t="shared" si="36"/>
        <v>517785.21013661765</v>
      </c>
      <c r="S204" s="32">
        <f t="shared" si="37"/>
        <v>1</v>
      </c>
      <c r="T204" s="33">
        <f t="shared" si="38"/>
        <v>190458.75</v>
      </c>
      <c r="U204" s="33">
        <f t="shared" si="39"/>
        <v>18565000</v>
      </c>
      <c r="V204" s="34">
        <f t="shared" si="40"/>
        <v>517785.21013661765</v>
      </c>
      <c r="W204" s="73">
        <v>1295217300</v>
      </c>
      <c r="X204" s="74">
        <v>2.7890396452282125</v>
      </c>
      <c r="Y204" s="75">
        <v>0.28879786560606557</v>
      </c>
      <c r="Z204" s="5">
        <f t="shared" si="41"/>
        <v>94531.183043844081</v>
      </c>
      <c r="AA204" s="10">
        <f t="shared" si="42"/>
        <v>1.4333502185308983E-2</v>
      </c>
      <c r="AB204" s="73">
        <v>12582736.239999998</v>
      </c>
      <c r="AC204" s="7">
        <f t="shared" si="43"/>
        <v>7.5127683868420735E-3</v>
      </c>
      <c r="AE204" s="6" t="s">
        <v>1424</v>
      </c>
      <c r="AF204" s="6" t="s">
        <v>1435</v>
      </c>
      <c r="AG204" s="6" t="s">
        <v>1432</v>
      </c>
      <c r="AH204" s="6" t="s">
        <v>2319</v>
      </c>
      <c r="AI204" s="6" t="s">
        <v>2319</v>
      </c>
      <c r="AJ204" s="6" t="s">
        <v>2319</v>
      </c>
      <c r="AK204" s="6" t="s">
        <v>2319</v>
      </c>
      <c r="AL204" s="6" t="s">
        <v>2319</v>
      </c>
      <c r="AM204" s="6" t="s">
        <v>2319</v>
      </c>
      <c r="AN204" s="6" t="s">
        <v>2319</v>
      </c>
      <c r="AO204" s="6" t="s">
        <v>2319</v>
      </c>
      <c r="AP204" s="6" t="s">
        <v>2319</v>
      </c>
      <c r="AQ204" s="6" t="s">
        <v>2319</v>
      </c>
      <c r="AR204" s="6" t="s">
        <v>2319</v>
      </c>
      <c r="AS204" s="6" t="s">
        <v>2319</v>
      </c>
      <c r="AT204" s="6" t="s">
        <v>2319</v>
      </c>
    </row>
    <row r="205" spans="1:46" ht="17.25" customHeight="1" x14ac:dyDescent="0.25">
      <c r="A205" t="s">
        <v>390</v>
      </c>
      <c r="B205" t="s">
        <v>1855</v>
      </c>
      <c r="C205" t="s">
        <v>1422</v>
      </c>
      <c r="D205" s="28" t="str">
        <f t="shared" si="33"/>
        <v>East Orange city, Essex County</v>
      </c>
      <c r="E205" t="s">
        <v>2214</v>
      </c>
      <c r="F205" t="s">
        <v>2205</v>
      </c>
      <c r="G205" s="32">
        <f>COUNTIFS('Raw Data from UFBs'!$A$3:$A$1389,'Summary By Town'!$A205,'Raw Data from UFBs'!$D$3:$D$1389,'Summary By Town'!$G$2)</f>
        <v>20</v>
      </c>
      <c r="H205" s="33">
        <f>SUMIFS('Raw Data from UFBs'!E$3:E$1389,'Raw Data from UFBs'!$A$3:$A$1389,'Summary By Town'!$A205,'Raw Data from UFBs'!$D$3:$D$1389,'Summary By Town'!$G$2)</f>
        <v>3676399.89</v>
      </c>
      <c r="I205" s="33">
        <f>SUMIFS('Raw Data from UFBs'!F$3:F$1389,'Raw Data from UFBs'!$A$3:$A$1389,'Summary By Town'!$A205,'Raw Data from UFBs'!$D$3:$D$1389,'Summary By Town'!$G$2)</f>
        <v>143675100</v>
      </c>
      <c r="J205" s="34">
        <f t="shared" si="34"/>
        <v>7757049.2447030377</v>
      </c>
      <c r="K205" s="32">
        <f>COUNTIFS('Raw Data from UFBs'!$A$3:$A$1389,'Summary By Town'!$A205,'Raw Data from UFBs'!$D$3:$D$1389,'Summary By Town'!$K$2)</f>
        <v>6</v>
      </c>
      <c r="L205" s="33">
        <f>SUMIFS('Raw Data from UFBs'!E$3:E$1389,'Raw Data from UFBs'!$A$3:$A$1389,'Summary By Town'!$A205,'Raw Data from UFBs'!$D$3:$D$1389,'Summary By Town'!$K$2)</f>
        <v>610698.70000000007</v>
      </c>
      <c r="M205" s="33">
        <f>SUMIFS('Raw Data from UFBs'!F$3:F$1389,'Raw Data from UFBs'!$A$3:$A$1389,'Summary By Town'!$A205,'Raw Data from UFBs'!$D$3:$D$1389,'Summary By Town'!$K$2)</f>
        <v>27719800</v>
      </c>
      <c r="N205" s="34">
        <f t="shared" si="35"/>
        <v>1496597.904948869</v>
      </c>
      <c r="O205" s="32">
        <f>COUNTIFS('Raw Data from UFBs'!$A$3:$A$1389,'Summary By Town'!$A205,'Raw Data from UFBs'!$D$3:$D$1389,'Summary By Town'!$O$2)</f>
        <v>3</v>
      </c>
      <c r="P205" s="33">
        <f>SUMIFS('Raw Data from UFBs'!E$3:E$1389,'Raw Data from UFBs'!$A$3:$A$1389,'Summary By Town'!$A205,'Raw Data from UFBs'!$D$3:$D$1389,'Summary By Town'!$O$2)</f>
        <v>243058.84</v>
      </c>
      <c r="Q205" s="33">
        <f>SUMIFS('Raw Data from UFBs'!F$3:F$1389,'Raw Data from UFBs'!$A$3:$A$1389,'Summary By Town'!$A205,'Raw Data from UFBs'!$D$3:$D$1389,'Summary By Town'!$O$2)</f>
        <v>18372700</v>
      </c>
      <c r="R205" s="34">
        <f t="shared" si="36"/>
        <v>991945.98547803692</v>
      </c>
      <c r="S205" s="32">
        <f t="shared" si="37"/>
        <v>29</v>
      </c>
      <c r="T205" s="33">
        <f t="shared" si="38"/>
        <v>4530157.43</v>
      </c>
      <c r="U205" s="33">
        <f t="shared" si="39"/>
        <v>189767600</v>
      </c>
      <c r="V205" s="34">
        <f t="shared" si="40"/>
        <v>10245593.135129943</v>
      </c>
      <c r="W205" s="73">
        <v>3463915179</v>
      </c>
      <c r="X205" s="74">
        <v>5.3990212950629841</v>
      </c>
      <c r="Y205" s="75">
        <v>0.70622161311407683</v>
      </c>
      <c r="Z205" s="5">
        <f t="shared" si="41"/>
        <v>4036364.2233266602</v>
      </c>
      <c r="AA205" s="10">
        <f t="shared" si="42"/>
        <v>5.4784135925286755E-2</v>
      </c>
      <c r="AB205" s="73">
        <v>151310862</v>
      </c>
      <c r="AC205" s="7">
        <f t="shared" si="43"/>
        <v>2.6675971374260362E-2</v>
      </c>
      <c r="AE205" s="6" t="s">
        <v>420</v>
      </c>
      <c r="AF205" s="6" t="s">
        <v>1433</v>
      </c>
      <c r="AG205" s="6" t="s">
        <v>1426</v>
      </c>
      <c r="AH205" s="6" t="s">
        <v>382</v>
      </c>
      <c r="AI205" s="6" t="s">
        <v>1430</v>
      </c>
      <c r="AJ205" s="6" t="s">
        <v>1431</v>
      </c>
      <c r="AK205" s="6" t="s">
        <v>2319</v>
      </c>
      <c r="AL205" s="6" t="s">
        <v>2319</v>
      </c>
      <c r="AM205" s="6" t="s">
        <v>2319</v>
      </c>
      <c r="AN205" s="6" t="s">
        <v>2319</v>
      </c>
      <c r="AO205" s="6" t="s">
        <v>2319</v>
      </c>
      <c r="AP205" s="6" t="s">
        <v>2319</v>
      </c>
      <c r="AQ205" s="6" t="s">
        <v>2319</v>
      </c>
      <c r="AR205" s="6" t="s">
        <v>2319</v>
      </c>
      <c r="AS205" s="6" t="s">
        <v>2319</v>
      </c>
      <c r="AT205" s="6" t="s">
        <v>2319</v>
      </c>
    </row>
    <row r="206" spans="1:46" ht="17.25" customHeight="1" x14ac:dyDescent="0.25">
      <c r="A206" t="s">
        <v>1424</v>
      </c>
      <c r="B206" t="s">
        <v>1856</v>
      </c>
      <c r="C206" t="s">
        <v>1422</v>
      </c>
      <c r="D206" s="28" t="str">
        <f t="shared" si="33"/>
        <v>Essex Fells borough, Essex County</v>
      </c>
      <c r="E206" t="s">
        <v>2214</v>
      </c>
      <c r="F206" t="s">
        <v>2201</v>
      </c>
      <c r="G206" s="32">
        <f>COUNTIFS('Raw Data from UFBs'!$A$3:$A$1389,'Summary By Town'!$A206,'Raw Data from UFBs'!$D$3:$D$1389,'Summary By Town'!$G$2)</f>
        <v>0</v>
      </c>
      <c r="H206" s="33">
        <f>SUMIFS('Raw Data from UFBs'!E$3:E$1389,'Raw Data from UFBs'!$A$3:$A$1389,'Summary By Town'!$A206,'Raw Data from UFBs'!$D$3:$D$1389,'Summary By Town'!$G$2)</f>
        <v>0</v>
      </c>
      <c r="I206" s="33">
        <f>SUMIFS('Raw Data from UFBs'!F$3:F$1389,'Raw Data from UFBs'!$A$3:$A$1389,'Summary By Town'!$A206,'Raw Data from UFBs'!$D$3:$D$1389,'Summary By Town'!$G$2)</f>
        <v>0</v>
      </c>
      <c r="J206" s="34">
        <f t="shared" si="34"/>
        <v>0</v>
      </c>
      <c r="K206" s="32">
        <f>COUNTIFS('Raw Data from UFBs'!$A$3:$A$1389,'Summary By Town'!$A206,'Raw Data from UFBs'!$D$3:$D$1389,'Summary By Town'!$K$2)</f>
        <v>0</v>
      </c>
      <c r="L206" s="33">
        <f>SUMIFS('Raw Data from UFBs'!E$3:E$1389,'Raw Data from UFBs'!$A$3:$A$1389,'Summary By Town'!$A206,'Raw Data from UFBs'!$D$3:$D$1389,'Summary By Town'!$K$2)</f>
        <v>0</v>
      </c>
      <c r="M206" s="33">
        <f>SUMIFS('Raw Data from UFBs'!F$3:F$1389,'Raw Data from UFBs'!$A$3:$A$1389,'Summary By Town'!$A206,'Raw Data from UFBs'!$D$3:$D$1389,'Summary By Town'!$K$2)</f>
        <v>0</v>
      </c>
      <c r="N206" s="34">
        <f t="shared" si="35"/>
        <v>0</v>
      </c>
      <c r="O206" s="32">
        <f>COUNTIFS('Raw Data from UFBs'!$A$3:$A$1389,'Summary By Town'!$A206,'Raw Data from UFBs'!$D$3:$D$1389,'Summary By Town'!$O$2)</f>
        <v>0</v>
      </c>
      <c r="P206" s="33">
        <f>SUMIFS('Raw Data from UFBs'!E$3:E$1389,'Raw Data from UFBs'!$A$3:$A$1389,'Summary By Town'!$A206,'Raw Data from UFBs'!$D$3:$D$1389,'Summary By Town'!$O$2)</f>
        <v>0</v>
      </c>
      <c r="Q206" s="33">
        <f>SUMIFS('Raw Data from UFBs'!F$3:F$1389,'Raw Data from UFBs'!$A$3:$A$1389,'Summary By Town'!$A206,'Raw Data from UFBs'!$D$3:$D$1389,'Summary By Town'!$O$2)</f>
        <v>0</v>
      </c>
      <c r="R206" s="34">
        <f t="shared" si="36"/>
        <v>0</v>
      </c>
      <c r="S206" s="32">
        <f t="shared" si="37"/>
        <v>0</v>
      </c>
      <c r="T206" s="33">
        <f t="shared" si="38"/>
        <v>0</v>
      </c>
      <c r="U206" s="33">
        <f t="shared" si="39"/>
        <v>0</v>
      </c>
      <c r="V206" s="34">
        <f t="shared" si="40"/>
        <v>0</v>
      </c>
      <c r="W206" s="73">
        <v>931043745</v>
      </c>
      <c r="X206" s="74">
        <v>1.9599066337636095</v>
      </c>
      <c r="Y206" s="75">
        <v>0.24749647011956027</v>
      </c>
      <c r="Z206" s="5">
        <f t="shared" si="41"/>
        <v>0</v>
      </c>
      <c r="AA206" s="10">
        <f t="shared" si="42"/>
        <v>0</v>
      </c>
      <c r="AB206" s="73">
        <v>5879219.8600000003</v>
      </c>
      <c r="AC206" s="7">
        <f t="shared" si="43"/>
        <v>0</v>
      </c>
      <c r="AE206" s="6" t="s">
        <v>433</v>
      </c>
      <c r="AF206" s="6" t="s">
        <v>1434</v>
      </c>
      <c r="AG206" s="6" t="s">
        <v>387</v>
      </c>
      <c r="AH206" s="6" t="s">
        <v>426</v>
      </c>
      <c r="AI206" s="6" t="s">
        <v>1435</v>
      </c>
      <c r="AJ206" s="6" t="s">
        <v>1432</v>
      </c>
      <c r="AK206" s="6" t="s">
        <v>2319</v>
      </c>
      <c r="AL206" s="6" t="s">
        <v>2319</v>
      </c>
      <c r="AM206" s="6" t="s">
        <v>2319</v>
      </c>
      <c r="AN206" s="6" t="s">
        <v>2319</v>
      </c>
      <c r="AO206" s="6" t="s">
        <v>2319</v>
      </c>
      <c r="AP206" s="6" t="s">
        <v>2319</v>
      </c>
      <c r="AQ206" s="6" t="s">
        <v>2319</v>
      </c>
      <c r="AR206" s="6" t="s">
        <v>2319</v>
      </c>
      <c r="AS206" s="6" t="s">
        <v>2319</v>
      </c>
      <c r="AT206" s="6" t="s">
        <v>2319</v>
      </c>
    </row>
    <row r="207" spans="1:46" ht="17.25" customHeight="1" x14ac:dyDescent="0.25">
      <c r="A207" t="s">
        <v>1426</v>
      </c>
      <c r="B207" t="s">
        <v>1857</v>
      </c>
      <c r="C207" t="s">
        <v>1422</v>
      </c>
      <c r="D207" s="28" t="str">
        <f t="shared" si="33"/>
        <v>Glen Ridge borough, Essex County</v>
      </c>
      <c r="E207" t="s">
        <v>2214</v>
      </c>
      <c r="F207" t="s">
        <v>2201</v>
      </c>
      <c r="G207" s="32">
        <f>COUNTIFS('Raw Data from UFBs'!$A$3:$A$1389,'Summary By Town'!$A207,'Raw Data from UFBs'!$D$3:$D$1389,'Summary By Town'!$G$2)</f>
        <v>0</v>
      </c>
      <c r="H207" s="33">
        <f>SUMIFS('Raw Data from UFBs'!E$3:E$1389,'Raw Data from UFBs'!$A$3:$A$1389,'Summary By Town'!$A207,'Raw Data from UFBs'!$D$3:$D$1389,'Summary By Town'!$G$2)</f>
        <v>0</v>
      </c>
      <c r="I207" s="33">
        <f>SUMIFS('Raw Data from UFBs'!F$3:F$1389,'Raw Data from UFBs'!$A$3:$A$1389,'Summary By Town'!$A207,'Raw Data from UFBs'!$D$3:$D$1389,'Summary By Town'!$G$2)</f>
        <v>0</v>
      </c>
      <c r="J207" s="34">
        <f t="shared" si="34"/>
        <v>0</v>
      </c>
      <c r="K207" s="32">
        <f>COUNTIFS('Raw Data from UFBs'!$A$3:$A$1389,'Summary By Town'!$A207,'Raw Data from UFBs'!$D$3:$D$1389,'Summary By Town'!$K$2)</f>
        <v>0</v>
      </c>
      <c r="L207" s="33">
        <f>SUMIFS('Raw Data from UFBs'!E$3:E$1389,'Raw Data from UFBs'!$A$3:$A$1389,'Summary By Town'!$A207,'Raw Data from UFBs'!$D$3:$D$1389,'Summary By Town'!$K$2)</f>
        <v>0</v>
      </c>
      <c r="M207" s="33">
        <f>SUMIFS('Raw Data from UFBs'!F$3:F$1389,'Raw Data from UFBs'!$A$3:$A$1389,'Summary By Town'!$A207,'Raw Data from UFBs'!$D$3:$D$1389,'Summary By Town'!$K$2)</f>
        <v>0</v>
      </c>
      <c r="N207" s="34">
        <f t="shared" si="35"/>
        <v>0</v>
      </c>
      <c r="O207" s="32">
        <f>COUNTIFS('Raw Data from UFBs'!$A$3:$A$1389,'Summary By Town'!$A207,'Raw Data from UFBs'!$D$3:$D$1389,'Summary By Town'!$O$2)</f>
        <v>1</v>
      </c>
      <c r="P207" s="33">
        <f>SUMIFS('Raw Data from UFBs'!E$3:E$1389,'Raw Data from UFBs'!$A$3:$A$1389,'Summary By Town'!$A207,'Raw Data from UFBs'!$D$3:$D$1389,'Summary By Town'!$O$2)</f>
        <v>85514</v>
      </c>
      <c r="Q207" s="33">
        <f>SUMIFS('Raw Data from UFBs'!F$3:F$1389,'Raw Data from UFBs'!$A$3:$A$1389,'Summary By Town'!$A207,'Raw Data from UFBs'!$D$3:$D$1389,'Summary By Town'!$O$2)</f>
        <v>2750000</v>
      </c>
      <c r="R207" s="34">
        <f t="shared" si="36"/>
        <v>84990.398960313338</v>
      </c>
      <c r="S207" s="32">
        <f t="shared" si="37"/>
        <v>1</v>
      </c>
      <c r="T207" s="33">
        <f t="shared" si="38"/>
        <v>85514</v>
      </c>
      <c r="U207" s="33">
        <f t="shared" si="39"/>
        <v>2750000</v>
      </c>
      <c r="V207" s="34">
        <f t="shared" si="40"/>
        <v>84990.398960313338</v>
      </c>
      <c r="W207" s="73">
        <v>1836468600</v>
      </c>
      <c r="X207" s="74">
        <v>3.0905599621932121</v>
      </c>
      <c r="Y207" s="75">
        <v>0.22690084647035969</v>
      </c>
      <c r="Z207" s="5">
        <f t="shared" si="41"/>
        <v>-118.80551911766406</v>
      </c>
      <c r="AA207" s="10">
        <f t="shared" si="42"/>
        <v>1.4974391612249728E-3</v>
      </c>
      <c r="AB207" s="73">
        <v>14350228.380000001</v>
      </c>
      <c r="AC207" s="7">
        <f t="shared" si="43"/>
        <v>-8.2789984919852581E-6</v>
      </c>
      <c r="AE207" s="6" t="s">
        <v>390</v>
      </c>
      <c r="AF207" s="6" t="s">
        <v>1433</v>
      </c>
      <c r="AG207" s="6" t="s">
        <v>382</v>
      </c>
      <c r="AH207" s="6" t="s">
        <v>1430</v>
      </c>
      <c r="AI207" s="6" t="s">
        <v>2319</v>
      </c>
      <c r="AJ207" s="6" t="s">
        <v>2319</v>
      </c>
      <c r="AK207" s="6" t="s">
        <v>2319</v>
      </c>
      <c r="AL207" s="6" t="s">
        <v>2319</v>
      </c>
      <c r="AM207" s="6" t="s">
        <v>2319</v>
      </c>
      <c r="AN207" s="6" t="s">
        <v>2319</v>
      </c>
      <c r="AO207" s="6" t="s">
        <v>2319</v>
      </c>
      <c r="AP207" s="6" t="s">
        <v>2319</v>
      </c>
      <c r="AQ207" s="6" t="s">
        <v>2319</v>
      </c>
      <c r="AR207" s="6" t="s">
        <v>2319</v>
      </c>
      <c r="AS207" s="6" t="s">
        <v>2319</v>
      </c>
      <c r="AT207" s="6" t="s">
        <v>2319</v>
      </c>
    </row>
    <row r="208" spans="1:46" ht="17.25" customHeight="1" x14ac:dyDescent="0.25">
      <c r="A208" t="s">
        <v>1431</v>
      </c>
      <c r="B208" t="s">
        <v>1858</v>
      </c>
      <c r="C208" t="s">
        <v>1422</v>
      </c>
      <c r="D208" s="28" t="str">
        <f t="shared" si="33"/>
        <v>Newark city, Essex County</v>
      </c>
      <c r="E208" t="s">
        <v>2214</v>
      </c>
      <c r="F208" t="s">
        <v>2202</v>
      </c>
      <c r="G208" s="32">
        <f>COUNTIFS('Raw Data from UFBs'!$A$3:$A$1389,'Summary By Town'!$A208,'Raw Data from UFBs'!$D$3:$D$1389,'Summary By Town'!$G$2)</f>
        <v>0</v>
      </c>
      <c r="H208" s="33">
        <f>SUMIFS('Raw Data from UFBs'!E$3:E$1389,'Raw Data from UFBs'!$A$3:$A$1389,'Summary By Town'!$A208,'Raw Data from UFBs'!$D$3:$D$1389,'Summary By Town'!$G$2)</f>
        <v>0</v>
      </c>
      <c r="I208" s="33">
        <f>SUMIFS('Raw Data from UFBs'!F$3:F$1389,'Raw Data from UFBs'!$A$3:$A$1389,'Summary By Town'!$A208,'Raw Data from UFBs'!$D$3:$D$1389,'Summary By Town'!$G$2)</f>
        <v>0</v>
      </c>
      <c r="J208" s="34">
        <f t="shared" si="34"/>
        <v>0</v>
      </c>
      <c r="K208" s="32">
        <f>COUNTIFS('Raw Data from UFBs'!$A$3:$A$1389,'Summary By Town'!$A208,'Raw Data from UFBs'!$D$3:$D$1389,'Summary By Town'!$K$2)</f>
        <v>6</v>
      </c>
      <c r="L208" s="33">
        <f>SUMIFS('Raw Data from UFBs'!E$3:E$1389,'Raw Data from UFBs'!$A$3:$A$1389,'Summary By Town'!$A208,'Raw Data from UFBs'!$D$3:$D$1389,'Summary By Town'!$K$2)</f>
        <v>6941834.0099999998</v>
      </c>
      <c r="M208" s="33">
        <f>SUMIFS('Raw Data from UFBs'!F$3:F$1389,'Raw Data from UFBs'!$A$3:$A$1389,'Summary By Town'!$A208,'Raw Data from UFBs'!$D$3:$D$1389,'Summary By Town'!$K$2)</f>
        <v>186907000</v>
      </c>
      <c r="N208" s="34">
        <f t="shared" si="35"/>
        <v>7028092.9621717129</v>
      </c>
      <c r="O208" s="32">
        <f>COUNTIFS('Raw Data from UFBs'!$A$3:$A$1389,'Summary By Town'!$A208,'Raw Data from UFBs'!$D$3:$D$1389,'Summary By Town'!$O$2)</f>
        <v>103</v>
      </c>
      <c r="P208" s="33">
        <f>SUMIFS('Raw Data from UFBs'!E$3:E$1389,'Raw Data from UFBs'!$A$3:$A$1389,'Summary By Town'!$A208,'Raw Data from UFBs'!$D$3:$D$1389,'Summary By Town'!$O$2)</f>
        <v>7250968.2599999998</v>
      </c>
      <c r="Q208" s="33">
        <f>SUMIFS('Raw Data from UFBs'!F$3:F$1389,'Raw Data from UFBs'!$A$3:$A$1389,'Summary By Town'!$A208,'Raw Data from UFBs'!$D$3:$D$1389,'Summary By Town'!$O$2)</f>
        <v>161084100</v>
      </c>
      <c r="R208" s="34">
        <f t="shared" si="36"/>
        <v>6057098.0729869101</v>
      </c>
      <c r="S208" s="32">
        <f t="shared" si="37"/>
        <v>109</v>
      </c>
      <c r="T208" s="33">
        <f>P208+L208+H208</f>
        <v>14192802.27</v>
      </c>
      <c r="U208" s="33">
        <f t="shared" si="39"/>
        <v>347991100</v>
      </c>
      <c r="V208" s="34">
        <f>R208+N208+J208</f>
        <v>13085191.035158623</v>
      </c>
      <c r="W208" s="73">
        <v>23540826730</v>
      </c>
      <c r="X208" s="74">
        <v>3.7602085326775954</v>
      </c>
      <c r="Y208" s="75">
        <v>0.5284181738122552</v>
      </c>
      <c r="Z208" s="5">
        <f>(V208-T208)*Y208</f>
        <v>-585281.90600881714</v>
      </c>
      <c r="AA208" s="10">
        <f t="shared" si="42"/>
        <v>1.4782450250845545E-2</v>
      </c>
      <c r="AB208" s="73">
        <v>702475249.89999998</v>
      </c>
      <c r="AC208" s="7">
        <f t="shared" si="43"/>
        <v>-8.3317085704035019E-4</v>
      </c>
      <c r="AE208" s="6" t="s">
        <v>988</v>
      </c>
      <c r="AF208" s="6" t="s">
        <v>499</v>
      </c>
      <c r="AG208" s="6" t="s">
        <v>1428</v>
      </c>
      <c r="AH208" s="6" t="s">
        <v>420</v>
      </c>
      <c r="AI208" s="6" t="s">
        <v>1453</v>
      </c>
      <c r="AJ208" s="6" t="s">
        <v>390</v>
      </c>
      <c r="AK208" s="6" t="s">
        <v>1421</v>
      </c>
      <c r="AL208" s="6" t="s">
        <v>382</v>
      </c>
      <c r="AM208" s="6" t="s">
        <v>1027</v>
      </c>
      <c r="AN208" s="6" t="s">
        <v>508</v>
      </c>
      <c r="AO208" s="6" t="s">
        <v>1451</v>
      </c>
      <c r="AP208" s="6" t="s">
        <v>1427</v>
      </c>
      <c r="AQ208" s="6" t="s">
        <v>544</v>
      </c>
      <c r="AR208" s="6" t="s">
        <v>2319</v>
      </c>
      <c r="AS208" s="6" t="s">
        <v>2319</v>
      </c>
      <c r="AT208" s="6" t="s">
        <v>2319</v>
      </c>
    </row>
    <row r="209" spans="1:46" ht="17.25" customHeight="1" x14ac:dyDescent="0.25">
      <c r="A209" t="s">
        <v>1432</v>
      </c>
      <c r="B209" t="s">
        <v>1859</v>
      </c>
      <c r="C209" t="s">
        <v>1422</v>
      </c>
      <c r="D209" s="28" t="str">
        <f t="shared" si="33"/>
        <v>North Caldwell borough, Essex County</v>
      </c>
      <c r="E209" t="s">
        <v>2214</v>
      </c>
      <c r="F209" t="s">
        <v>2201</v>
      </c>
      <c r="G209" s="32">
        <f>COUNTIFS('Raw Data from UFBs'!$A$3:$A$1389,'Summary By Town'!$A209,'Raw Data from UFBs'!$D$3:$D$1389,'Summary By Town'!$G$2)</f>
        <v>0</v>
      </c>
      <c r="H209" s="33">
        <f>SUMIFS('Raw Data from UFBs'!E$3:E$1389,'Raw Data from UFBs'!$A$3:$A$1389,'Summary By Town'!$A209,'Raw Data from UFBs'!$D$3:$D$1389,'Summary By Town'!$G$2)</f>
        <v>0</v>
      </c>
      <c r="I209" s="33">
        <f>SUMIFS('Raw Data from UFBs'!F$3:F$1389,'Raw Data from UFBs'!$A$3:$A$1389,'Summary By Town'!$A209,'Raw Data from UFBs'!$D$3:$D$1389,'Summary By Town'!$G$2)</f>
        <v>0</v>
      </c>
      <c r="J209" s="34">
        <f t="shared" si="34"/>
        <v>0</v>
      </c>
      <c r="K209" s="32">
        <f>COUNTIFS('Raw Data from UFBs'!$A$3:$A$1389,'Summary By Town'!$A209,'Raw Data from UFBs'!$D$3:$D$1389,'Summary By Town'!$K$2)</f>
        <v>0</v>
      </c>
      <c r="L209" s="33">
        <f>SUMIFS('Raw Data from UFBs'!E$3:E$1389,'Raw Data from UFBs'!$A$3:$A$1389,'Summary By Town'!$A209,'Raw Data from UFBs'!$D$3:$D$1389,'Summary By Town'!$K$2)</f>
        <v>0</v>
      </c>
      <c r="M209" s="33">
        <f>SUMIFS('Raw Data from UFBs'!F$3:F$1389,'Raw Data from UFBs'!$A$3:$A$1389,'Summary By Town'!$A209,'Raw Data from UFBs'!$D$3:$D$1389,'Summary By Town'!$K$2)</f>
        <v>0</v>
      </c>
      <c r="N209" s="34">
        <f t="shared" si="35"/>
        <v>0</v>
      </c>
      <c r="O209" s="32">
        <f>COUNTIFS('Raw Data from UFBs'!$A$3:$A$1389,'Summary By Town'!$A209,'Raw Data from UFBs'!$D$3:$D$1389,'Summary By Town'!$O$2)</f>
        <v>0</v>
      </c>
      <c r="P209" s="33">
        <f>SUMIFS('Raw Data from UFBs'!E$3:E$1389,'Raw Data from UFBs'!$A$3:$A$1389,'Summary By Town'!$A209,'Raw Data from UFBs'!$D$3:$D$1389,'Summary By Town'!$O$2)</f>
        <v>0</v>
      </c>
      <c r="Q209" s="33">
        <f>SUMIFS('Raw Data from UFBs'!F$3:F$1389,'Raw Data from UFBs'!$A$3:$A$1389,'Summary By Town'!$A209,'Raw Data from UFBs'!$D$3:$D$1389,'Summary By Town'!$O$2)</f>
        <v>0</v>
      </c>
      <c r="R209" s="34">
        <f t="shared" si="36"/>
        <v>0</v>
      </c>
      <c r="S209" s="32">
        <f t="shared" si="37"/>
        <v>0</v>
      </c>
      <c r="T209" s="33">
        <f t="shared" si="38"/>
        <v>0</v>
      </c>
      <c r="U209" s="33">
        <f t="shared" si="39"/>
        <v>0</v>
      </c>
      <c r="V209" s="34">
        <f t="shared" si="40"/>
        <v>0</v>
      </c>
      <c r="W209" s="73">
        <v>1796672100</v>
      </c>
      <c r="X209" s="74">
        <v>2.3422024463418669</v>
      </c>
      <c r="Y209" s="75">
        <v>0.16993804569258047</v>
      </c>
      <c r="Z209" s="5">
        <f t="shared" si="41"/>
        <v>0</v>
      </c>
      <c r="AA209" s="10">
        <f t="shared" si="42"/>
        <v>0</v>
      </c>
      <c r="AB209" s="73">
        <v>9153929.7699999996</v>
      </c>
      <c r="AC209" s="7">
        <f t="shared" si="43"/>
        <v>0</v>
      </c>
      <c r="AE209" s="6" t="s">
        <v>1424</v>
      </c>
      <c r="AF209" s="6" t="s">
        <v>387</v>
      </c>
      <c r="AG209" s="6" t="s">
        <v>426</v>
      </c>
      <c r="AH209" s="6" t="s">
        <v>1435</v>
      </c>
      <c r="AI209" s="6" t="s">
        <v>1423</v>
      </c>
      <c r="AJ209" s="6" t="s">
        <v>1573</v>
      </c>
      <c r="AK209" s="6" t="s">
        <v>1425</v>
      </c>
      <c r="AL209" s="6" t="s">
        <v>1580</v>
      </c>
      <c r="AM209" s="6" t="s">
        <v>2319</v>
      </c>
      <c r="AN209" s="6" t="s">
        <v>2319</v>
      </c>
      <c r="AO209" s="6" t="s">
        <v>2319</v>
      </c>
      <c r="AP209" s="6" t="s">
        <v>2319</v>
      </c>
      <c r="AQ209" s="6" t="s">
        <v>2319</v>
      </c>
      <c r="AR209" s="6" t="s">
        <v>2319</v>
      </c>
      <c r="AS209" s="6" t="s">
        <v>2319</v>
      </c>
      <c r="AT209" s="6" t="s">
        <v>2319</v>
      </c>
    </row>
    <row r="210" spans="1:46" ht="17.25" customHeight="1" x14ac:dyDescent="0.25">
      <c r="A210" t="s">
        <v>1434</v>
      </c>
      <c r="B210" t="s">
        <v>1860</v>
      </c>
      <c r="C210" t="s">
        <v>1422</v>
      </c>
      <c r="D210" s="28" t="str">
        <f t="shared" si="33"/>
        <v>Roseland borough, Essex County</v>
      </c>
      <c r="E210" t="s">
        <v>2214</v>
      </c>
      <c r="F210" t="s">
        <v>2205</v>
      </c>
      <c r="G210" s="32">
        <f>COUNTIFS('Raw Data from UFBs'!$A$3:$A$1389,'Summary By Town'!$A210,'Raw Data from UFBs'!$D$3:$D$1389,'Summary By Town'!$G$2)</f>
        <v>0</v>
      </c>
      <c r="H210" s="33">
        <f>SUMIFS('Raw Data from UFBs'!E$3:E$1389,'Raw Data from UFBs'!$A$3:$A$1389,'Summary By Town'!$A210,'Raw Data from UFBs'!$D$3:$D$1389,'Summary By Town'!$G$2)</f>
        <v>0</v>
      </c>
      <c r="I210" s="33">
        <f>SUMIFS('Raw Data from UFBs'!F$3:F$1389,'Raw Data from UFBs'!$A$3:$A$1389,'Summary By Town'!$A210,'Raw Data from UFBs'!$D$3:$D$1389,'Summary By Town'!$G$2)</f>
        <v>0</v>
      </c>
      <c r="J210" s="34">
        <f t="shared" si="34"/>
        <v>0</v>
      </c>
      <c r="K210" s="32">
        <f>COUNTIFS('Raw Data from UFBs'!$A$3:$A$1389,'Summary By Town'!$A210,'Raw Data from UFBs'!$D$3:$D$1389,'Summary By Town'!$K$2)</f>
        <v>0</v>
      </c>
      <c r="L210" s="33">
        <f>SUMIFS('Raw Data from UFBs'!E$3:E$1389,'Raw Data from UFBs'!$A$3:$A$1389,'Summary By Town'!$A210,'Raw Data from UFBs'!$D$3:$D$1389,'Summary By Town'!$K$2)</f>
        <v>0</v>
      </c>
      <c r="M210" s="33">
        <f>SUMIFS('Raw Data from UFBs'!F$3:F$1389,'Raw Data from UFBs'!$A$3:$A$1389,'Summary By Town'!$A210,'Raw Data from UFBs'!$D$3:$D$1389,'Summary By Town'!$K$2)</f>
        <v>0</v>
      </c>
      <c r="N210" s="34">
        <f t="shared" si="35"/>
        <v>0</v>
      </c>
      <c r="O210" s="32">
        <f>COUNTIFS('Raw Data from UFBs'!$A$3:$A$1389,'Summary By Town'!$A210,'Raw Data from UFBs'!$D$3:$D$1389,'Summary By Town'!$O$2)</f>
        <v>0</v>
      </c>
      <c r="P210" s="33">
        <f>SUMIFS('Raw Data from UFBs'!E$3:E$1389,'Raw Data from UFBs'!$A$3:$A$1389,'Summary By Town'!$A210,'Raw Data from UFBs'!$D$3:$D$1389,'Summary By Town'!$O$2)</f>
        <v>0</v>
      </c>
      <c r="Q210" s="33">
        <f>SUMIFS('Raw Data from UFBs'!F$3:F$1389,'Raw Data from UFBs'!$A$3:$A$1389,'Summary By Town'!$A210,'Raw Data from UFBs'!$D$3:$D$1389,'Summary By Town'!$O$2)</f>
        <v>0</v>
      </c>
      <c r="R210" s="34">
        <f t="shared" si="36"/>
        <v>0</v>
      </c>
      <c r="S210" s="32">
        <f t="shared" si="37"/>
        <v>0</v>
      </c>
      <c r="T210" s="33">
        <f t="shared" si="38"/>
        <v>0</v>
      </c>
      <c r="U210" s="33">
        <f t="shared" si="39"/>
        <v>0</v>
      </c>
      <c r="V210" s="34">
        <f t="shared" si="40"/>
        <v>0</v>
      </c>
      <c r="W210" s="73">
        <v>1732447280</v>
      </c>
      <c r="X210" s="74">
        <v>2.2739549611863481</v>
      </c>
      <c r="Y210" s="75">
        <v>0.28631090348406912</v>
      </c>
      <c r="Z210" s="5">
        <f t="shared" si="41"/>
        <v>0</v>
      </c>
      <c r="AA210" s="10">
        <f t="shared" si="42"/>
        <v>0</v>
      </c>
      <c r="AB210" s="73">
        <v>14344455.940000001</v>
      </c>
      <c r="AC210" s="7">
        <f t="shared" si="43"/>
        <v>0</v>
      </c>
      <c r="AE210" s="6" t="s">
        <v>417</v>
      </c>
      <c r="AF210" s="6" t="s">
        <v>433</v>
      </c>
      <c r="AG210" s="6" t="s">
        <v>1424</v>
      </c>
      <c r="AH210" s="6" t="s">
        <v>1435</v>
      </c>
      <c r="AI210" s="6" t="s">
        <v>1525</v>
      </c>
      <c r="AJ210" s="6" t="s">
        <v>2319</v>
      </c>
      <c r="AK210" s="6" t="s">
        <v>2319</v>
      </c>
      <c r="AL210" s="6" t="s">
        <v>2319</v>
      </c>
      <c r="AM210" s="6" t="s">
        <v>2319</v>
      </c>
      <c r="AN210" s="6" t="s">
        <v>2319</v>
      </c>
      <c r="AO210" s="6" t="s">
        <v>2319</v>
      </c>
      <c r="AP210" s="6" t="s">
        <v>2319</v>
      </c>
      <c r="AQ210" s="6" t="s">
        <v>2319</v>
      </c>
      <c r="AR210" s="6" t="s">
        <v>2319</v>
      </c>
      <c r="AS210" s="6" t="s">
        <v>2319</v>
      </c>
      <c r="AT210" s="6" t="s">
        <v>2319</v>
      </c>
    </row>
    <row r="211" spans="1:46" ht="17.25" customHeight="1" x14ac:dyDescent="0.25">
      <c r="A211" t="s">
        <v>1421</v>
      </c>
      <c r="B211" t="s">
        <v>1861</v>
      </c>
      <c r="C211" t="s">
        <v>1422</v>
      </c>
      <c r="D211" s="28" t="str">
        <f t="shared" si="33"/>
        <v>Belleville township, Essex County</v>
      </c>
      <c r="E211" t="s">
        <v>2214</v>
      </c>
      <c r="F211" t="s">
        <v>2205</v>
      </c>
      <c r="G211" s="32">
        <f>COUNTIFS('Raw Data from UFBs'!$A$3:$A$1389,'Summary By Town'!$A211,'Raw Data from UFBs'!$D$3:$D$1389,'Summary By Town'!$G$2)</f>
        <v>0</v>
      </c>
      <c r="H211" s="33">
        <f>SUMIFS('Raw Data from UFBs'!E$3:E$1389,'Raw Data from UFBs'!$A$3:$A$1389,'Summary By Town'!$A211,'Raw Data from UFBs'!$D$3:$D$1389,'Summary By Town'!$G$2)</f>
        <v>0</v>
      </c>
      <c r="I211" s="33">
        <f>SUMIFS('Raw Data from UFBs'!F$3:F$1389,'Raw Data from UFBs'!$A$3:$A$1389,'Summary By Town'!$A211,'Raw Data from UFBs'!$D$3:$D$1389,'Summary By Town'!$G$2)</f>
        <v>0</v>
      </c>
      <c r="J211" s="34">
        <f t="shared" si="34"/>
        <v>0</v>
      </c>
      <c r="K211" s="32">
        <f>COUNTIFS('Raw Data from UFBs'!$A$3:$A$1389,'Summary By Town'!$A211,'Raw Data from UFBs'!$D$3:$D$1389,'Summary By Town'!$K$2)</f>
        <v>0</v>
      </c>
      <c r="L211" s="33">
        <f>SUMIFS('Raw Data from UFBs'!E$3:E$1389,'Raw Data from UFBs'!$A$3:$A$1389,'Summary By Town'!$A211,'Raw Data from UFBs'!$D$3:$D$1389,'Summary By Town'!$K$2)</f>
        <v>0</v>
      </c>
      <c r="M211" s="33">
        <f>SUMIFS('Raw Data from UFBs'!F$3:F$1389,'Raw Data from UFBs'!$A$3:$A$1389,'Summary By Town'!$A211,'Raw Data from UFBs'!$D$3:$D$1389,'Summary By Town'!$K$2)</f>
        <v>0</v>
      </c>
      <c r="N211" s="34">
        <f t="shared" si="35"/>
        <v>0</v>
      </c>
      <c r="O211" s="32">
        <f>COUNTIFS('Raw Data from UFBs'!$A$3:$A$1389,'Summary By Town'!$A211,'Raw Data from UFBs'!$D$3:$D$1389,'Summary By Town'!$O$2)</f>
        <v>0</v>
      </c>
      <c r="P211" s="33">
        <f>SUMIFS('Raw Data from UFBs'!E$3:E$1389,'Raw Data from UFBs'!$A$3:$A$1389,'Summary By Town'!$A211,'Raw Data from UFBs'!$D$3:$D$1389,'Summary By Town'!$O$2)</f>
        <v>0</v>
      </c>
      <c r="Q211" s="33">
        <f>SUMIFS('Raw Data from UFBs'!F$3:F$1389,'Raw Data from UFBs'!$A$3:$A$1389,'Summary By Town'!$A211,'Raw Data from UFBs'!$D$3:$D$1389,'Summary By Town'!$O$2)</f>
        <v>0</v>
      </c>
      <c r="R211" s="34">
        <f t="shared" si="36"/>
        <v>0</v>
      </c>
      <c r="S211" s="32">
        <f t="shared" si="37"/>
        <v>0</v>
      </c>
      <c r="T211" s="33">
        <f t="shared" si="38"/>
        <v>0</v>
      </c>
      <c r="U211" s="33">
        <f t="shared" si="39"/>
        <v>0</v>
      </c>
      <c r="V211" s="34">
        <f t="shared" si="40"/>
        <v>0</v>
      </c>
      <c r="W211" s="73">
        <v>3524919464</v>
      </c>
      <c r="X211" s="74">
        <v>3.5407308146085095</v>
      </c>
      <c r="Y211" s="75">
        <v>0.48393018355778084</v>
      </c>
      <c r="Z211" s="5">
        <f t="shared" si="41"/>
        <v>0</v>
      </c>
      <c r="AA211" s="10">
        <f t="shared" si="42"/>
        <v>0</v>
      </c>
      <c r="AB211" s="73">
        <v>70526057.670000002</v>
      </c>
      <c r="AC211" s="7">
        <f t="shared" si="43"/>
        <v>0</v>
      </c>
      <c r="AE211" s="6" t="s">
        <v>1453</v>
      </c>
      <c r="AF211" s="6" t="s">
        <v>1338</v>
      </c>
      <c r="AG211" s="6" t="s">
        <v>89</v>
      </c>
      <c r="AH211" s="6" t="s">
        <v>419</v>
      </c>
      <c r="AI211" s="6" t="s">
        <v>382</v>
      </c>
      <c r="AJ211" s="6" t="s">
        <v>1431</v>
      </c>
      <c r="AK211" s="6" t="s">
        <v>2319</v>
      </c>
      <c r="AL211" s="6" t="s">
        <v>2319</v>
      </c>
      <c r="AM211" s="6" t="s">
        <v>2319</v>
      </c>
      <c r="AN211" s="6" t="s">
        <v>2319</v>
      </c>
      <c r="AO211" s="6" t="s">
        <v>2319</v>
      </c>
      <c r="AP211" s="6" t="s">
        <v>2319</v>
      </c>
      <c r="AQ211" s="6" t="s">
        <v>2319</v>
      </c>
      <c r="AR211" s="6" t="s">
        <v>2319</v>
      </c>
      <c r="AS211" s="6" t="s">
        <v>2319</v>
      </c>
      <c r="AT211" s="6" t="s">
        <v>2319</v>
      </c>
    </row>
    <row r="212" spans="1:46" ht="17.25" customHeight="1" x14ac:dyDescent="0.25">
      <c r="A212" t="s">
        <v>382</v>
      </c>
      <c r="B212" t="s">
        <v>1862</v>
      </c>
      <c r="C212" t="s">
        <v>1422</v>
      </c>
      <c r="D212" s="28" t="str">
        <f t="shared" si="33"/>
        <v>Bloomfield township, Essex County</v>
      </c>
      <c r="E212" t="s">
        <v>2214</v>
      </c>
      <c r="F212" t="s">
        <v>2205</v>
      </c>
      <c r="G212" s="32">
        <f>COUNTIFS('Raw Data from UFBs'!$A$3:$A$1389,'Summary By Town'!$A212,'Raw Data from UFBs'!$D$3:$D$1389,'Summary By Town'!$G$2)</f>
        <v>2</v>
      </c>
      <c r="H212" s="33">
        <f>SUMIFS('Raw Data from UFBs'!E$3:E$1389,'Raw Data from UFBs'!$A$3:$A$1389,'Summary By Town'!$A212,'Raw Data from UFBs'!$D$3:$D$1389,'Summary By Town'!$G$2)</f>
        <v>319049.75</v>
      </c>
      <c r="I212" s="33">
        <f>SUMIFS('Raw Data from UFBs'!F$3:F$1389,'Raw Data from UFBs'!$A$3:$A$1389,'Summary By Town'!$A212,'Raw Data from UFBs'!$D$3:$D$1389,'Summary By Town'!$G$2)</f>
        <v>30656100</v>
      </c>
      <c r="J212" s="34">
        <f t="shared" si="34"/>
        <v>1220381.0319125629</v>
      </c>
      <c r="K212" s="32">
        <f>COUNTIFS('Raw Data from UFBs'!$A$3:$A$1389,'Summary By Town'!$A212,'Raw Data from UFBs'!$D$3:$D$1389,'Summary By Town'!$K$2)</f>
        <v>0</v>
      </c>
      <c r="L212" s="33">
        <f>SUMIFS('Raw Data from UFBs'!E$3:E$1389,'Raw Data from UFBs'!$A$3:$A$1389,'Summary By Town'!$A212,'Raw Data from UFBs'!$D$3:$D$1389,'Summary By Town'!$K$2)</f>
        <v>0</v>
      </c>
      <c r="M212" s="33">
        <f>SUMIFS('Raw Data from UFBs'!F$3:F$1389,'Raw Data from UFBs'!$A$3:$A$1389,'Summary By Town'!$A212,'Raw Data from UFBs'!$D$3:$D$1389,'Summary By Town'!$K$2)</f>
        <v>0</v>
      </c>
      <c r="N212" s="34">
        <f t="shared" si="35"/>
        <v>0</v>
      </c>
      <c r="O212" s="32">
        <f>COUNTIFS('Raw Data from UFBs'!$A$3:$A$1389,'Summary By Town'!$A212,'Raw Data from UFBs'!$D$3:$D$1389,'Summary By Town'!$O$2)</f>
        <v>2</v>
      </c>
      <c r="P212" s="33">
        <f>SUMIFS('Raw Data from UFBs'!E$3:E$1389,'Raw Data from UFBs'!$A$3:$A$1389,'Summary By Town'!$A212,'Raw Data from UFBs'!$D$3:$D$1389,'Summary By Town'!$O$2)</f>
        <v>1380000</v>
      </c>
      <c r="Q212" s="33">
        <f>SUMIFS('Raw Data from UFBs'!F$3:F$1389,'Raw Data from UFBs'!$A$3:$A$1389,'Summary By Town'!$A212,'Raw Data from UFBs'!$D$3:$D$1389,'Summary By Town'!$O$2)</f>
        <v>16903000</v>
      </c>
      <c r="R212" s="34">
        <f t="shared" si="36"/>
        <v>672887.30733583367</v>
      </c>
      <c r="S212" s="32">
        <f t="shared" si="37"/>
        <v>4</v>
      </c>
      <c r="T212" s="33">
        <f t="shared" si="38"/>
        <v>1699049.75</v>
      </c>
      <c r="U212" s="33">
        <f t="shared" si="39"/>
        <v>47559100</v>
      </c>
      <c r="V212" s="34">
        <f t="shared" si="40"/>
        <v>1893268.3392483965</v>
      </c>
      <c r="W212" s="73">
        <v>4591477240</v>
      </c>
      <c r="X212" s="74">
        <v>3.9808750360044587</v>
      </c>
      <c r="Y212" s="75">
        <v>0.38184783030858088</v>
      </c>
      <c r="Z212" s="5">
        <f t="shared" si="41"/>
        <v>74161.946910093655</v>
      </c>
      <c r="AA212" s="10">
        <f t="shared" si="42"/>
        <v>1.0358126048339075E-2</v>
      </c>
      <c r="AB212" s="73">
        <v>84586958.650000006</v>
      </c>
      <c r="AC212" s="7">
        <f t="shared" si="43"/>
        <v>8.7675391211259311E-4</v>
      </c>
      <c r="AE212" s="6" t="s">
        <v>390</v>
      </c>
      <c r="AF212" s="6" t="s">
        <v>1421</v>
      </c>
      <c r="AG212" s="6" t="s">
        <v>1426</v>
      </c>
      <c r="AH212" s="6" t="s">
        <v>419</v>
      </c>
      <c r="AI212" s="6" t="s">
        <v>1430</v>
      </c>
      <c r="AJ212" s="6" t="s">
        <v>1431</v>
      </c>
      <c r="AK212" s="6" t="s">
        <v>922</v>
      </c>
      <c r="AL212" s="6" t="s">
        <v>2319</v>
      </c>
      <c r="AM212" s="6" t="s">
        <v>2319</v>
      </c>
      <c r="AN212" s="6" t="s">
        <v>2319</v>
      </c>
      <c r="AO212" s="6" t="s">
        <v>2319</v>
      </c>
      <c r="AP212" s="6" t="s">
        <v>2319</v>
      </c>
      <c r="AQ212" s="6" t="s">
        <v>2319</v>
      </c>
      <c r="AR212" s="6" t="s">
        <v>2319</v>
      </c>
      <c r="AS212" s="6" t="s">
        <v>2319</v>
      </c>
      <c r="AT212" s="6" t="s">
        <v>2319</v>
      </c>
    </row>
    <row r="213" spans="1:46" ht="17.25" customHeight="1" x14ac:dyDescent="0.25">
      <c r="A213" t="s">
        <v>1423</v>
      </c>
      <c r="B213" t="s">
        <v>1863</v>
      </c>
      <c r="C213" t="s">
        <v>1422</v>
      </c>
      <c r="D213" s="28" t="str">
        <f t="shared" si="33"/>
        <v>Cedar Grove township, Essex County</v>
      </c>
      <c r="E213" t="s">
        <v>2214</v>
      </c>
      <c r="F213" t="s">
        <v>2201</v>
      </c>
      <c r="G213" s="32">
        <f>COUNTIFS('Raw Data from UFBs'!$A$3:$A$1389,'Summary By Town'!$A213,'Raw Data from UFBs'!$D$3:$D$1389,'Summary By Town'!$G$2)</f>
        <v>0</v>
      </c>
      <c r="H213" s="33">
        <f>SUMIFS('Raw Data from UFBs'!E$3:E$1389,'Raw Data from UFBs'!$A$3:$A$1389,'Summary By Town'!$A213,'Raw Data from UFBs'!$D$3:$D$1389,'Summary By Town'!$G$2)</f>
        <v>0</v>
      </c>
      <c r="I213" s="33">
        <f>SUMIFS('Raw Data from UFBs'!F$3:F$1389,'Raw Data from UFBs'!$A$3:$A$1389,'Summary By Town'!$A213,'Raw Data from UFBs'!$D$3:$D$1389,'Summary By Town'!$G$2)</f>
        <v>0</v>
      </c>
      <c r="J213" s="34">
        <f t="shared" si="34"/>
        <v>0</v>
      </c>
      <c r="K213" s="32">
        <f>COUNTIFS('Raw Data from UFBs'!$A$3:$A$1389,'Summary By Town'!$A213,'Raw Data from UFBs'!$D$3:$D$1389,'Summary By Town'!$K$2)</f>
        <v>0</v>
      </c>
      <c r="L213" s="33">
        <f>SUMIFS('Raw Data from UFBs'!E$3:E$1389,'Raw Data from UFBs'!$A$3:$A$1389,'Summary By Town'!$A213,'Raw Data from UFBs'!$D$3:$D$1389,'Summary By Town'!$K$2)</f>
        <v>0</v>
      </c>
      <c r="M213" s="33">
        <f>SUMIFS('Raw Data from UFBs'!F$3:F$1389,'Raw Data from UFBs'!$A$3:$A$1389,'Summary By Town'!$A213,'Raw Data from UFBs'!$D$3:$D$1389,'Summary By Town'!$K$2)</f>
        <v>0</v>
      </c>
      <c r="N213" s="34">
        <f t="shared" si="35"/>
        <v>0</v>
      </c>
      <c r="O213" s="32">
        <f>COUNTIFS('Raw Data from UFBs'!$A$3:$A$1389,'Summary By Town'!$A213,'Raw Data from UFBs'!$D$3:$D$1389,'Summary By Town'!$O$2)</f>
        <v>0</v>
      </c>
      <c r="P213" s="33">
        <f>SUMIFS('Raw Data from UFBs'!E$3:E$1389,'Raw Data from UFBs'!$A$3:$A$1389,'Summary By Town'!$A213,'Raw Data from UFBs'!$D$3:$D$1389,'Summary By Town'!$O$2)</f>
        <v>0</v>
      </c>
      <c r="Q213" s="33">
        <f>SUMIFS('Raw Data from UFBs'!F$3:F$1389,'Raw Data from UFBs'!$A$3:$A$1389,'Summary By Town'!$A213,'Raw Data from UFBs'!$D$3:$D$1389,'Summary By Town'!$O$2)</f>
        <v>0</v>
      </c>
      <c r="R213" s="34">
        <f t="shared" si="36"/>
        <v>0</v>
      </c>
      <c r="S213" s="32">
        <f t="shared" si="37"/>
        <v>0</v>
      </c>
      <c r="T213" s="33">
        <f t="shared" si="38"/>
        <v>0</v>
      </c>
      <c r="U213" s="33">
        <f t="shared" si="39"/>
        <v>0</v>
      </c>
      <c r="V213" s="34">
        <f t="shared" si="40"/>
        <v>0</v>
      </c>
      <c r="W213" s="73">
        <v>2441982600</v>
      </c>
      <c r="X213" s="74">
        <v>2.364313355112456</v>
      </c>
      <c r="Y213" s="75">
        <v>0.21435737190536777</v>
      </c>
      <c r="Z213" s="5">
        <f t="shared" si="41"/>
        <v>0</v>
      </c>
      <c r="AA213" s="10">
        <f t="shared" si="42"/>
        <v>0</v>
      </c>
      <c r="AB213" s="73">
        <v>14714923.960000001</v>
      </c>
      <c r="AC213" s="7">
        <f t="shared" si="43"/>
        <v>0</v>
      </c>
      <c r="AE213" s="6" t="s">
        <v>426</v>
      </c>
      <c r="AF213" s="6" t="s">
        <v>1430</v>
      </c>
      <c r="AG213" s="6" t="s">
        <v>1432</v>
      </c>
      <c r="AH213" s="6" t="s">
        <v>1573</v>
      </c>
      <c r="AI213" s="6" t="s">
        <v>2319</v>
      </c>
      <c r="AJ213" s="6" t="s">
        <v>2319</v>
      </c>
      <c r="AK213" s="6" t="s">
        <v>2319</v>
      </c>
      <c r="AL213" s="6" t="s">
        <v>2319</v>
      </c>
      <c r="AM213" s="6" t="s">
        <v>2319</v>
      </c>
      <c r="AN213" s="6" t="s">
        <v>2319</v>
      </c>
      <c r="AO213" s="6" t="s">
        <v>2319</v>
      </c>
      <c r="AP213" s="6" t="s">
        <v>2319</v>
      </c>
      <c r="AQ213" s="6" t="s">
        <v>2319</v>
      </c>
      <c r="AR213" s="6" t="s">
        <v>2319</v>
      </c>
      <c r="AS213" s="6" t="s">
        <v>2319</v>
      </c>
      <c r="AT213" s="6" t="s">
        <v>2319</v>
      </c>
    </row>
    <row r="214" spans="1:46" ht="17.25" customHeight="1" x14ac:dyDescent="0.25">
      <c r="A214" t="s">
        <v>1433</v>
      </c>
      <c r="B214" s="25" t="s">
        <v>1864</v>
      </c>
      <c r="C214" t="s">
        <v>1422</v>
      </c>
      <c r="D214" s="28" t="str">
        <f t="shared" si="33"/>
        <v>City of Orange township, Essex County</v>
      </c>
      <c r="E214" t="s">
        <v>2214</v>
      </c>
      <c r="F214" t="s">
        <v>2205</v>
      </c>
      <c r="G214" s="32">
        <f>COUNTIFS('Raw Data from UFBs'!$A$3:$A$1389,'Summary By Town'!$A214,'Raw Data from UFBs'!$D$3:$D$1389,'Summary By Town'!$G$2)</f>
        <v>21</v>
      </c>
      <c r="H214" s="33">
        <f>SUMIFS('Raw Data from UFBs'!E$3:E$1389,'Raw Data from UFBs'!$A$3:$A$1389,'Summary By Town'!$A214,'Raw Data from UFBs'!$D$3:$D$1389,'Summary By Town'!$G$2)</f>
        <v>2010349.4699999997</v>
      </c>
      <c r="I214" s="33">
        <f>SUMIFS('Raw Data from UFBs'!F$3:F$1389,'Raw Data from UFBs'!$A$3:$A$1389,'Summary By Town'!$A214,'Raw Data from UFBs'!$D$3:$D$1389,'Summary By Town'!$G$2)</f>
        <v>163849400</v>
      </c>
      <c r="J214" s="34">
        <f t="shared" si="34"/>
        <v>8708435.5972641464</v>
      </c>
      <c r="K214" s="32">
        <f>COUNTIFS('Raw Data from UFBs'!$A$3:$A$1389,'Summary By Town'!$A214,'Raw Data from UFBs'!$D$3:$D$1389,'Summary By Town'!$K$2)</f>
        <v>0</v>
      </c>
      <c r="L214" s="33">
        <f>SUMIFS('Raw Data from UFBs'!E$3:E$1389,'Raw Data from UFBs'!$A$3:$A$1389,'Summary By Town'!$A214,'Raw Data from UFBs'!$D$3:$D$1389,'Summary By Town'!$K$2)</f>
        <v>0</v>
      </c>
      <c r="M214" s="33">
        <f>SUMIFS('Raw Data from UFBs'!F$3:F$1389,'Raw Data from UFBs'!$A$3:$A$1389,'Summary By Town'!$A214,'Raw Data from UFBs'!$D$3:$D$1389,'Summary By Town'!$K$2)</f>
        <v>0</v>
      </c>
      <c r="N214" s="34">
        <f t="shared" si="35"/>
        <v>0</v>
      </c>
      <c r="O214" s="32">
        <f>COUNTIFS('Raw Data from UFBs'!$A$3:$A$1389,'Summary By Town'!$A214,'Raw Data from UFBs'!$D$3:$D$1389,'Summary By Town'!$O$2)</f>
        <v>0</v>
      </c>
      <c r="P214" s="33">
        <f>SUMIFS('Raw Data from UFBs'!E$3:E$1389,'Raw Data from UFBs'!$A$3:$A$1389,'Summary By Town'!$A214,'Raw Data from UFBs'!$D$3:$D$1389,'Summary By Town'!$O$2)</f>
        <v>0</v>
      </c>
      <c r="Q214" s="33">
        <f>SUMIFS('Raw Data from UFBs'!F$3:F$1389,'Raw Data from UFBs'!$A$3:$A$1389,'Summary By Town'!$A214,'Raw Data from UFBs'!$D$3:$D$1389,'Summary By Town'!$O$2)</f>
        <v>0</v>
      </c>
      <c r="R214" s="34">
        <f t="shared" si="36"/>
        <v>0</v>
      </c>
      <c r="S214" s="32">
        <f t="shared" si="37"/>
        <v>21</v>
      </c>
      <c r="T214" s="33">
        <f t="shared" si="38"/>
        <v>2010349.4699999997</v>
      </c>
      <c r="U214" s="33">
        <f t="shared" si="39"/>
        <v>163849400</v>
      </c>
      <c r="V214" s="34">
        <f t="shared" si="40"/>
        <v>8708435.5972641464</v>
      </c>
      <c r="W214" s="73">
        <v>1812483372</v>
      </c>
      <c r="X214" s="74">
        <v>5.3149023415796135</v>
      </c>
      <c r="Y214" s="75">
        <v>0.71369318936031467</v>
      </c>
      <c r="Z214" s="5">
        <f t="shared" si="41"/>
        <v>4780378.4507772271</v>
      </c>
      <c r="AA214" s="10">
        <f t="shared" si="42"/>
        <v>9.0400498305923213E-2</v>
      </c>
      <c r="AB214" s="73">
        <v>74358003.140000001</v>
      </c>
      <c r="AC214" s="7">
        <f t="shared" si="43"/>
        <v>6.4288687819881479E-2</v>
      </c>
      <c r="AE214" s="6" t="s">
        <v>420</v>
      </c>
      <c r="AF214" s="6" t="s">
        <v>390</v>
      </c>
      <c r="AG214" s="6" t="s">
        <v>433</v>
      </c>
      <c r="AH214" s="6" t="s">
        <v>1426</v>
      </c>
      <c r="AI214" s="6" t="s">
        <v>1430</v>
      </c>
      <c r="AJ214" s="6" t="s">
        <v>2319</v>
      </c>
      <c r="AK214" s="6" t="s">
        <v>2319</v>
      </c>
      <c r="AL214" s="6" t="s">
        <v>2319</v>
      </c>
      <c r="AM214" s="6" t="s">
        <v>2319</v>
      </c>
      <c r="AN214" s="6" t="s">
        <v>2319</v>
      </c>
      <c r="AO214" s="6" t="s">
        <v>2319</v>
      </c>
      <c r="AP214" s="6" t="s">
        <v>2319</v>
      </c>
      <c r="AQ214" s="6" t="s">
        <v>2319</v>
      </c>
      <c r="AR214" s="6" t="s">
        <v>2319</v>
      </c>
      <c r="AS214" s="6" t="s">
        <v>2319</v>
      </c>
      <c r="AT214" s="6" t="s">
        <v>2319</v>
      </c>
    </row>
    <row r="215" spans="1:46" ht="17.25" customHeight="1" x14ac:dyDescent="0.25">
      <c r="A215" t="s">
        <v>1425</v>
      </c>
      <c r="B215" t="s">
        <v>1847</v>
      </c>
      <c r="C215" t="s">
        <v>1422</v>
      </c>
      <c r="D215" s="28" t="str">
        <f t="shared" si="33"/>
        <v>Fairfield township, Essex County</v>
      </c>
      <c r="E215" t="s">
        <v>2214</v>
      </c>
      <c r="F215" t="s">
        <v>2201</v>
      </c>
      <c r="G215" s="32">
        <f>COUNTIFS('Raw Data from UFBs'!$A$3:$A$1389,'Summary By Town'!$A215,'Raw Data from UFBs'!$D$3:$D$1389,'Summary By Town'!$G$2)</f>
        <v>0</v>
      </c>
      <c r="H215" s="33">
        <f>SUMIFS('Raw Data from UFBs'!E$3:E$1389,'Raw Data from UFBs'!$A$3:$A$1389,'Summary By Town'!$A215,'Raw Data from UFBs'!$D$3:$D$1389,'Summary By Town'!$G$2)</f>
        <v>0</v>
      </c>
      <c r="I215" s="33">
        <f>SUMIFS('Raw Data from UFBs'!F$3:F$1389,'Raw Data from UFBs'!$A$3:$A$1389,'Summary By Town'!$A215,'Raw Data from UFBs'!$D$3:$D$1389,'Summary By Town'!$G$2)</f>
        <v>0</v>
      </c>
      <c r="J215" s="34">
        <f t="shared" si="34"/>
        <v>0</v>
      </c>
      <c r="K215" s="32">
        <f>COUNTIFS('Raw Data from UFBs'!$A$3:$A$1389,'Summary By Town'!$A215,'Raw Data from UFBs'!$D$3:$D$1389,'Summary By Town'!$K$2)</f>
        <v>0</v>
      </c>
      <c r="L215" s="33">
        <f>SUMIFS('Raw Data from UFBs'!E$3:E$1389,'Raw Data from UFBs'!$A$3:$A$1389,'Summary By Town'!$A215,'Raw Data from UFBs'!$D$3:$D$1389,'Summary By Town'!$K$2)</f>
        <v>0</v>
      </c>
      <c r="M215" s="33">
        <f>SUMIFS('Raw Data from UFBs'!F$3:F$1389,'Raw Data from UFBs'!$A$3:$A$1389,'Summary By Town'!$A215,'Raw Data from UFBs'!$D$3:$D$1389,'Summary By Town'!$K$2)</f>
        <v>0</v>
      </c>
      <c r="N215" s="34">
        <f t="shared" si="35"/>
        <v>0</v>
      </c>
      <c r="O215" s="32">
        <f>COUNTIFS('Raw Data from UFBs'!$A$3:$A$1389,'Summary By Town'!$A215,'Raw Data from UFBs'!$D$3:$D$1389,'Summary By Town'!$O$2)</f>
        <v>0</v>
      </c>
      <c r="P215" s="33">
        <f>SUMIFS('Raw Data from UFBs'!E$3:E$1389,'Raw Data from UFBs'!$A$3:$A$1389,'Summary By Town'!$A215,'Raw Data from UFBs'!$D$3:$D$1389,'Summary By Town'!$O$2)</f>
        <v>0</v>
      </c>
      <c r="Q215" s="33">
        <f>SUMIFS('Raw Data from UFBs'!F$3:F$1389,'Raw Data from UFBs'!$A$3:$A$1389,'Summary By Town'!$A215,'Raw Data from UFBs'!$D$3:$D$1389,'Summary By Town'!$O$2)</f>
        <v>0</v>
      </c>
      <c r="R215" s="34">
        <f t="shared" si="36"/>
        <v>0</v>
      </c>
      <c r="S215" s="32">
        <f t="shared" si="37"/>
        <v>0</v>
      </c>
      <c r="T215" s="33">
        <f t="shared" si="38"/>
        <v>0</v>
      </c>
      <c r="U215" s="33">
        <f t="shared" si="39"/>
        <v>0</v>
      </c>
      <c r="V215" s="34">
        <f t="shared" si="40"/>
        <v>0</v>
      </c>
      <c r="W215" s="73">
        <v>2810553859</v>
      </c>
      <c r="X215" s="74">
        <v>2.2687554242031132</v>
      </c>
      <c r="Y215" s="75">
        <v>0.24550051318282476</v>
      </c>
      <c r="Z215" s="5">
        <f t="shared" si="41"/>
        <v>0</v>
      </c>
      <c r="AA215" s="10">
        <f t="shared" si="42"/>
        <v>0</v>
      </c>
      <c r="AB215" s="73">
        <v>22182892.079999998</v>
      </c>
      <c r="AC215" s="7">
        <f t="shared" si="43"/>
        <v>0</v>
      </c>
      <c r="AE215" s="6" t="s">
        <v>1529</v>
      </c>
      <c r="AF215" s="6" t="s">
        <v>1533</v>
      </c>
      <c r="AG215" s="6" t="s">
        <v>1435</v>
      </c>
      <c r="AH215" s="6" t="s">
        <v>1432</v>
      </c>
      <c r="AI215" s="6" t="s">
        <v>1573</v>
      </c>
      <c r="AJ215" s="6" t="s">
        <v>1580</v>
      </c>
      <c r="AK215" s="6" t="s">
        <v>1525</v>
      </c>
      <c r="AL215" s="6" t="s">
        <v>2319</v>
      </c>
      <c r="AM215" s="6" t="s">
        <v>2319</v>
      </c>
      <c r="AN215" s="6" t="s">
        <v>2319</v>
      </c>
      <c r="AO215" s="6" t="s">
        <v>2319</v>
      </c>
      <c r="AP215" s="6" t="s">
        <v>2319</v>
      </c>
      <c r="AQ215" s="6" t="s">
        <v>2319</v>
      </c>
      <c r="AR215" s="6" t="s">
        <v>2319</v>
      </c>
      <c r="AS215" s="6" t="s">
        <v>2319</v>
      </c>
      <c r="AT215" s="6" t="s">
        <v>2319</v>
      </c>
    </row>
    <row r="216" spans="1:46" ht="17.25" customHeight="1" x14ac:dyDescent="0.25">
      <c r="A216" t="s">
        <v>1427</v>
      </c>
      <c r="B216" s="25" t="s">
        <v>1865</v>
      </c>
      <c r="C216" t="s">
        <v>1422</v>
      </c>
      <c r="D216" s="28" t="str">
        <f t="shared" si="33"/>
        <v>Irvington township, Essex County</v>
      </c>
      <c r="E216" t="s">
        <v>2214</v>
      </c>
      <c r="F216" t="s">
        <v>2205</v>
      </c>
      <c r="G216" s="32">
        <f>COUNTIFS('Raw Data from UFBs'!$A$3:$A$1389,'Summary By Town'!$A216,'Raw Data from UFBs'!$D$3:$D$1389,'Summary By Town'!$G$2)</f>
        <v>4</v>
      </c>
      <c r="H216" s="33">
        <f>SUMIFS('Raw Data from UFBs'!E$3:E$1389,'Raw Data from UFBs'!$A$3:$A$1389,'Summary By Town'!$A216,'Raw Data from UFBs'!$D$3:$D$1389,'Summary By Town'!$G$2)</f>
        <v>191920.07</v>
      </c>
      <c r="I216" s="33">
        <f>SUMIFS('Raw Data from UFBs'!F$3:F$1389,'Raw Data from UFBs'!$A$3:$A$1389,'Summary By Town'!$A216,'Raw Data from UFBs'!$D$3:$D$1389,'Summary By Town'!$G$2)</f>
        <v>48082700</v>
      </c>
      <c r="J216" s="34">
        <f t="shared" si="34"/>
        <v>2795469.1907286551</v>
      </c>
      <c r="K216" s="32">
        <f>COUNTIFS('Raw Data from UFBs'!$A$3:$A$1389,'Summary By Town'!$A216,'Raw Data from UFBs'!$D$3:$D$1389,'Summary By Town'!$K$2)</f>
        <v>1</v>
      </c>
      <c r="L216" s="33">
        <f>SUMIFS('Raw Data from UFBs'!E$3:E$1389,'Raw Data from UFBs'!$A$3:$A$1389,'Summary By Town'!$A216,'Raw Data from UFBs'!$D$3:$D$1389,'Summary By Town'!$K$2)</f>
        <v>52404.61</v>
      </c>
      <c r="M216" s="33">
        <f>SUMIFS('Raw Data from UFBs'!F$3:F$1389,'Raw Data from UFBs'!$A$3:$A$1389,'Summary By Town'!$A216,'Raw Data from UFBs'!$D$3:$D$1389,'Summary By Town'!$K$2)</f>
        <v>5490000</v>
      </c>
      <c r="N216" s="34">
        <f t="shared" si="35"/>
        <v>319181.864934796</v>
      </c>
      <c r="O216" s="32">
        <f>COUNTIFS('Raw Data from UFBs'!$A$3:$A$1389,'Summary By Town'!$A216,'Raw Data from UFBs'!$D$3:$D$1389,'Summary By Town'!$O$2)</f>
        <v>0</v>
      </c>
      <c r="P216" s="33">
        <f>SUMIFS('Raw Data from UFBs'!E$3:E$1389,'Raw Data from UFBs'!$A$3:$A$1389,'Summary By Town'!$A216,'Raw Data from UFBs'!$D$3:$D$1389,'Summary By Town'!$O$2)</f>
        <v>0</v>
      </c>
      <c r="Q216" s="33">
        <f>SUMIFS('Raw Data from UFBs'!F$3:F$1389,'Raw Data from UFBs'!$A$3:$A$1389,'Summary By Town'!$A216,'Raw Data from UFBs'!$D$3:$D$1389,'Summary By Town'!$O$2)</f>
        <v>0</v>
      </c>
      <c r="R216" s="34">
        <f t="shared" si="36"/>
        <v>0</v>
      </c>
      <c r="S216" s="32">
        <f t="shared" si="37"/>
        <v>5</v>
      </c>
      <c r="T216" s="33">
        <f t="shared" si="38"/>
        <v>244324.68</v>
      </c>
      <c r="U216" s="33">
        <f t="shared" si="39"/>
        <v>53572700</v>
      </c>
      <c r="V216" s="34">
        <f t="shared" si="40"/>
        <v>3114651.0556634511</v>
      </c>
      <c r="W216" s="73">
        <v>2117781577</v>
      </c>
      <c r="X216" s="74">
        <v>5.813877321216685</v>
      </c>
      <c r="Y216" s="75">
        <v>0.71497088666695652</v>
      </c>
      <c r="Z216" s="5">
        <f>(V216-T216)*Y216</f>
        <v>2052199.7938316492</v>
      </c>
      <c r="AA216" s="10">
        <f t="shared" si="42"/>
        <v>2.5296612541076988E-2</v>
      </c>
      <c r="AB216" s="73">
        <v>116843583.88</v>
      </c>
      <c r="AC216" s="7">
        <f t="shared" si="43"/>
        <v>1.7563649844387581E-2</v>
      </c>
      <c r="AE216" s="6" t="s">
        <v>1083</v>
      </c>
      <c r="AF216" s="6" t="s">
        <v>1428</v>
      </c>
      <c r="AG216" s="6" t="s">
        <v>1027</v>
      </c>
      <c r="AH216" s="6" t="s">
        <v>1431</v>
      </c>
      <c r="AI216" s="6" t="s">
        <v>2319</v>
      </c>
      <c r="AJ216" s="6" t="s">
        <v>2319</v>
      </c>
      <c r="AK216" s="6" t="s">
        <v>2319</v>
      </c>
      <c r="AL216" s="6" t="s">
        <v>2319</v>
      </c>
      <c r="AM216" s="6" t="s">
        <v>2319</v>
      </c>
      <c r="AN216" s="6" t="s">
        <v>2319</v>
      </c>
      <c r="AO216" s="6" t="s">
        <v>2319</v>
      </c>
      <c r="AP216" s="6" t="s">
        <v>2319</v>
      </c>
      <c r="AQ216" s="6" t="s">
        <v>2319</v>
      </c>
      <c r="AR216" s="6" t="s">
        <v>2319</v>
      </c>
      <c r="AS216" s="6" t="s">
        <v>2319</v>
      </c>
      <c r="AT216" s="6" t="s">
        <v>2319</v>
      </c>
    </row>
    <row r="217" spans="1:46" ht="17.25" customHeight="1" x14ac:dyDescent="0.25">
      <c r="A217" t="s">
        <v>417</v>
      </c>
      <c r="B217" t="s">
        <v>1866</v>
      </c>
      <c r="C217" t="s">
        <v>1422</v>
      </c>
      <c r="D217" s="28" t="str">
        <f t="shared" si="33"/>
        <v>Livingston township, Essex County</v>
      </c>
      <c r="E217" t="s">
        <v>2214</v>
      </c>
      <c r="F217" t="s">
        <v>2201</v>
      </c>
      <c r="G217" s="32">
        <f>COUNTIFS('Raw Data from UFBs'!$A$3:$A$1389,'Summary By Town'!$A217,'Raw Data from UFBs'!$D$3:$D$1389,'Summary By Town'!$G$2)</f>
        <v>0</v>
      </c>
      <c r="H217" s="33">
        <f>SUMIFS('Raw Data from UFBs'!E$3:E$1389,'Raw Data from UFBs'!$A$3:$A$1389,'Summary By Town'!$A217,'Raw Data from UFBs'!$D$3:$D$1389,'Summary By Town'!$G$2)</f>
        <v>0</v>
      </c>
      <c r="I217" s="33">
        <f>SUMIFS('Raw Data from UFBs'!F$3:F$1389,'Raw Data from UFBs'!$A$3:$A$1389,'Summary By Town'!$A217,'Raw Data from UFBs'!$D$3:$D$1389,'Summary By Town'!$G$2)</f>
        <v>0</v>
      </c>
      <c r="J217" s="34">
        <f t="shared" si="34"/>
        <v>0</v>
      </c>
      <c r="K217" s="32">
        <f>COUNTIFS('Raw Data from UFBs'!$A$3:$A$1389,'Summary By Town'!$A217,'Raw Data from UFBs'!$D$3:$D$1389,'Summary By Town'!$K$2)</f>
        <v>0</v>
      </c>
      <c r="L217" s="33">
        <f>SUMIFS('Raw Data from UFBs'!E$3:E$1389,'Raw Data from UFBs'!$A$3:$A$1389,'Summary By Town'!$A217,'Raw Data from UFBs'!$D$3:$D$1389,'Summary By Town'!$K$2)</f>
        <v>0</v>
      </c>
      <c r="M217" s="33">
        <f>SUMIFS('Raw Data from UFBs'!F$3:F$1389,'Raw Data from UFBs'!$A$3:$A$1389,'Summary By Town'!$A217,'Raw Data from UFBs'!$D$3:$D$1389,'Summary By Town'!$K$2)</f>
        <v>0</v>
      </c>
      <c r="N217" s="34">
        <f t="shared" si="35"/>
        <v>0</v>
      </c>
      <c r="O217" s="32">
        <f>COUNTIFS('Raw Data from UFBs'!$A$3:$A$1389,'Summary By Town'!$A217,'Raw Data from UFBs'!$D$3:$D$1389,'Summary By Town'!$O$2)</f>
        <v>1</v>
      </c>
      <c r="P217" s="33">
        <f>SUMIFS('Raw Data from UFBs'!E$3:E$1389,'Raw Data from UFBs'!$A$3:$A$1389,'Summary By Town'!$A217,'Raw Data from UFBs'!$D$3:$D$1389,'Summary By Town'!$O$2)</f>
        <v>67727.100000000006</v>
      </c>
      <c r="Q217" s="33">
        <f>SUMIFS('Raw Data from UFBs'!F$3:F$1389,'Raw Data from UFBs'!$A$3:$A$1389,'Summary By Town'!$A217,'Raw Data from UFBs'!$D$3:$D$1389,'Summary By Town'!$O$2)</f>
        <v>34899300</v>
      </c>
      <c r="R217" s="34">
        <f t="shared" si="36"/>
        <v>912644.44609043933</v>
      </c>
      <c r="S217" s="32">
        <f t="shared" si="37"/>
        <v>1</v>
      </c>
      <c r="T217" s="33">
        <f t="shared" si="38"/>
        <v>67727.100000000006</v>
      </c>
      <c r="U217" s="33">
        <f t="shared" si="39"/>
        <v>34899300</v>
      </c>
      <c r="V217" s="34">
        <f t="shared" si="40"/>
        <v>912644.44609043933</v>
      </c>
      <c r="W217" s="73">
        <v>8769157097</v>
      </c>
      <c r="X217" s="74">
        <v>2.6150795176133599</v>
      </c>
      <c r="Y217" s="75">
        <v>0.18504963943032618</v>
      </c>
      <c r="Z217" s="5">
        <f t="shared" si="41"/>
        <v>156351.65024246392</v>
      </c>
      <c r="AA217" s="10">
        <f t="shared" si="42"/>
        <v>3.9797781718312851E-3</v>
      </c>
      <c r="AB217" s="73">
        <v>43818280.549999997</v>
      </c>
      <c r="AC217" s="7">
        <f t="shared" si="43"/>
        <v>3.5681831482194917E-3</v>
      </c>
      <c r="AE217" s="6" t="s">
        <v>1526</v>
      </c>
      <c r="AF217" s="6" t="s">
        <v>1429</v>
      </c>
      <c r="AG217" s="6" t="s">
        <v>433</v>
      </c>
      <c r="AH217" s="6" t="s">
        <v>1434</v>
      </c>
      <c r="AI217" s="6" t="s">
        <v>1525</v>
      </c>
      <c r="AJ217" s="6" t="s">
        <v>2319</v>
      </c>
      <c r="AK217" s="6" t="s">
        <v>2319</v>
      </c>
      <c r="AL217" s="6" t="s">
        <v>2319</v>
      </c>
      <c r="AM217" s="6" t="s">
        <v>2319</v>
      </c>
      <c r="AN217" s="6" t="s">
        <v>2319</v>
      </c>
      <c r="AO217" s="6" t="s">
        <v>2319</v>
      </c>
      <c r="AP217" s="6" t="s">
        <v>2319</v>
      </c>
      <c r="AQ217" s="6" t="s">
        <v>2319</v>
      </c>
      <c r="AR217" s="6" t="s">
        <v>2319</v>
      </c>
      <c r="AS217" s="6" t="s">
        <v>2319</v>
      </c>
      <c r="AT217" s="6" t="s">
        <v>2319</v>
      </c>
    </row>
    <row r="218" spans="1:46" ht="17.25" customHeight="1" x14ac:dyDescent="0.25">
      <c r="A218" t="s">
        <v>1428</v>
      </c>
      <c r="B218" s="25" t="s">
        <v>1867</v>
      </c>
      <c r="C218" t="s">
        <v>1422</v>
      </c>
      <c r="D218" s="28" t="str">
        <f t="shared" si="33"/>
        <v>Maplewood township, Essex County</v>
      </c>
      <c r="E218" t="s">
        <v>2214</v>
      </c>
      <c r="F218" t="s">
        <v>2201</v>
      </c>
      <c r="G218" s="32">
        <f>COUNTIFS('Raw Data from UFBs'!$A$3:$A$1389,'Summary By Town'!$A218,'Raw Data from UFBs'!$D$3:$D$1389,'Summary By Town'!$G$2)</f>
        <v>4</v>
      </c>
      <c r="H218" s="33">
        <f>SUMIFS('Raw Data from UFBs'!E$3:E$1389,'Raw Data from UFBs'!$A$3:$A$1389,'Summary By Town'!$A218,'Raw Data from UFBs'!$D$3:$D$1389,'Summary By Town'!$G$2)</f>
        <v>815660</v>
      </c>
      <c r="I218" s="33">
        <f>SUMIFS('Raw Data from UFBs'!F$3:F$1389,'Raw Data from UFBs'!$A$3:$A$1389,'Summary By Town'!$A218,'Raw Data from UFBs'!$D$3:$D$1389,'Summary By Town'!$G$2)</f>
        <v>88651500</v>
      </c>
      <c r="J218" s="34">
        <f t="shared" si="34"/>
        <v>2859025.8320957324</v>
      </c>
      <c r="K218" s="32">
        <f>COUNTIFS('Raw Data from UFBs'!$A$3:$A$1389,'Summary By Town'!$A218,'Raw Data from UFBs'!$D$3:$D$1389,'Summary By Town'!$K$2)</f>
        <v>0</v>
      </c>
      <c r="L218" s="33">
        <f>SUMIFS('Raw Data from UFBs'!E$3:E$1389,'Raw Data from UFBs'!$A$3:$A$1389,'Summary By Town'!$A218,'Raw Data from UFBs'!$D$3:$D$1389,'Summary By Town'!$K$2)</f>
        <v>0</v>
      </c>
      <c r="M218" s="33">
        <f>SUMIFS('Raw Data from UFBs'!F$3:F$1389,'Raw Data from UFBs'!$A$3:$A$1389,'Summary By Town'!$A218,'Raw Data from UFBs'!$D$3:$D$1389,'Summary By Town'!$K$2)</f>
        <v>0</v>
      </c>
      <c r="N218" s="34">
        <f t="shared" si="35"/>
        <v>0</v>
      </c>
      <c r="O218" s="32">
        <f>COUNTIFS('Raw Data from UFBs'!$A$3:$A$1389,'Summary By Town'!$A218,'Raw Data from UFBs'!$D$3:$D$1389,'Summary By Town'!$O$2)</f>
        <v>0</v>
      </c>
      <c r="P218" s="33">
        <f>SUMIFS('Raw Data from UFBs'!E$3:E$1389,'Raw Data from UFBs'!$A$3:$A$1389,'Summary By Town'!$A218,'Raw Data from UFBs'!$D$3:$D$1389,'Summary By Town'!$O$2)</f>
        <v>0</v>
      </c>
      <c r="Q218" s="33">
        <f>SUMIFS('Raw Data from UFBs'!F$3:F$1389,'Raw Data from UFBs'!$A$3:$A$1389,'Summary By Town'!$A218,'Raw Data from UFBs'!$D$3:$D$1389,'Summary By Town'!$O$2)</f>
        <v>0</v>
      </c>
      <c r="R218" s="34">
        <f t="shared" si="36"/>
        <v>0</v>
      </c>
      <c r="S218" s="32">
        <f t="shared" si="37"/>
        <v>4</v>
      </c>
      <c r="T218" s="33">
        <f t="shared" si="38"/>
        <v>815660</v>
      </c>
      <c r="U218" s="33">
        <f t="shared" si="39"/>
        <v>88651500</v>
      </c>
      <c r="V218" s="34">
        <f t="shared" si="40"/>
        <v>2859025.8320957324</v>
      </c>
      <c r="W218" s="73">
        <v>4738002957</v>
      </c>
      <c r="X218" s="74">
        <v>3.2250168717909258</v>
      </c>
      <c r="Y218" s="75">
        <v>0.26187281317069727</v>
      </c>
      <c r="Z218" s="5">
        <f t="shared" si="41"/>
        <v>535101.95878779213</v>
      </c>
      <c r="AA218" s="10">
        <f t="shared" si="42"/>
        <v>1.8710731252082669E-2</v>
      </c>
      <c r="AB218" s="73">
        <v>44305700.980000004</v>
      </c>
      <c r="AC218" s="7">
        <f t="shared" si="43"/>
        <v>1.2077496731839138E-2</v>
      </c>
      <c r="AE218" s="6" t="s">
        <v>1083</v>
      </c>
      <c r="AF218" s="6" t="s">
        <v>1429</v>
      </c>
      <c r="AG218" s="6" t="s">
        <v>420</v>
      </c>
      <c r="AH218" s="6" t="s">
        <v>433</v>
      </c>
      <c r="AI218" s="6" t="s">
        <v>1427</v>
      </c>
      <c r="AJ218" s="6" t="s">
        <v>1431</v>
      </c>
      <c r="AK218" s="6" t="s">
        <v>2319</v>
      </c>
      <c r="AL218" s="6" t="s">
        <v>2319</v>
      </c>
      <c r="AM218" s="6" t="s">
        <v>2319</v>
      </c>
      <c r="AN218" s="6" t="s">
        <v>2319</v>
      </c>
      <c r="AO218" s="6" t="s">
        <v>2319</v>
      </c>
      <c r="AP218" s="6" t="s">
        <v>2319</v>
      </c>
      <c r="AQ218" s="6" t="s">
        <v>2319</v>
      </c>
      <c r="AR218" s="6" t="s">
        <v>2319</v>
      </c>
      <c r="AS218" s="6" t="s">
        <v>2319</v>
      </c>
      <c r="AT218" s="6" t="s">
        <v>2319</v>
      </c>
    </row>
    <row r="219" spans="1:46" ht="17.25" customHeight="1" x14ac:dyDescent="0.25">
      <c r="A219" t="s">
        <v>1429</v>
      </c>
      <c r="B219" t="s">
        <v>1868</v>
      </c>
      <c r="C219" t="s">
        <v>1422</v>
      </c>
      <c r="D219" s="28" t="str">
        <f t="shared" si="33"/>
        <v>Millburn township, Essex County</v>
      </c>
      <c r="E219" t="s">
        <v>2214</v>
      </c>
      <c r="F219" t="s">
        <v>2201</v>
      </c>
      <c r="G219" s="32">
        <f>COUNTIFS('Raw Data from UFBs'!$A$3:$A$1389,'Summary By Town'!$A219,'Raw Data from UFBs'!$D$3:$D$1389,'Summary By Town'!$G$2)</f>
        <v>0</v>
      </c>
      <c r="H219" s="33">
        <f>SUMIFS('Raw Data from UFBs'!E$3:E$1389,'Raw Data from UFBs'!$A$3:$A$1389,'Summary By Town'!$A219,'Raw Data from UFBs'!$D$3:$D$1389,'Summary By Town'!$G$2)</f>
        <v>0</v>
      </c>
      <c r="I219" s="33">
        <f>SUMIFS('Raw Data from UFBs'!F$3:F$1389,'Raw Data from UFBs'!$A$3:$A$1389,'Summary By Town'!$A219,'Raw Data from UFBs'!$D$3:$D$1389,'Summary By Town'!$G$2)</f>
        <v>0</v>
      </c>
      <c r="J219" s="34">
        <f t="shared" si="34"/>
        <v>0</v>
      </c>
      <c r="K219" s="32">
        <f>COUNTIFS('Raw Data from UFBs'!$A$3:$A$1389,'Summary By Town'!$A219,'Raw Data from UFBs'!$D$3:$D$1389,'Summary By Town'!$K$2)</f>
        <v>0</v>
      </c>
      <c r="L219" s="33">
        <f>SUMIFS('Raw Data from UFBs'!E$3:E$1389,'Raw Data from UFBs'!$A$3:$A$1389,'Summary By Town'!$A219,'Raw Data from UFBs'!$D$3:$D$1389,'Summary By Town'!$K$2)</f>
        <v>0</v>
      </c>
      <c r="M219" s="33">
        <f>SUMIFS('Raw Data from UFBs'!F$3:F$1389,'Raw Data from UFBs'!$A$3:$A$1389,'Summary By Town'!$A219,'Raw Data from UFBs'!$D$3:$D$1389,'Summary By Town'!$K$2)</f>
        <v>0</v>
      </c>
      <c r="N219" s="34">
        <f t="shared" si="35"/>
        <v>0</v>
      </c>
      <c r="O219" s="32">
        <f>COUNTIFS('Raw Data from UFBs'!$A$3:$A$1389,'Summary By Town'!$A219,'Raw Data from UFBs'!$D$3:$D$1389,'Summary By Town'!$O$2)</f>
        <v>0</v>
      </c>
      <c r="P219" s="33">
        <f>SUMIFS('Raw Data from UFBs'!E$3:E$1389,'Raw Data from UFBs'!$A$3:$A$1389,'Summary By Town'!$A219,'Raw Data from UFBs'!$D$3:$D$1389,'Summary By Town'!$O$2)</f>
        <v>0</v>
      </c>
      <c r="Q219" s="33">
        <f>SUMIFS('Raw Data from UFBs'!F$3:F$1389,'Raw Data from UFBs'!$A$3:$A$1389,'Summary By Town'!$A219,'Raw Data from UFBs'!$D$3:$D$1389,'Summary By Town'!$O$2)</f>
        <v>0</v>
      </c>
      <c r="R219" s="34">
        <f t="shared" si="36"/>
        <v>0</v>
      </c>
      <c r="S219" s="32">
        <f t="shared" si="37"/>
        <v>0</v>
      </c>
      <c r="T219" s="33">
        <f t="shared" si="38"/>
        <v>0</v>
      </c>
      <c r="U219" s="33">
        <f t="shared" si="39"/>
        <v>0</v>
      </c>
      <c r="V219" s="34">
        <f t="shared" si="40"/>
        <v>0</v>
      </c>
      <c r="W219" s="73">
        <v>10426703493</v>
      </c>
      <c r="X219" s="74">
        <v>1.9295623354830322</v>
      </c>
      <c r="Y219" s="75">
        <v>0.24719161648394838</v>
      </c>
      <c r="Z219" s="5">
        <f t="shared" si="41"/>
        <v>0</v>
      </c>
      <c r="AA219" s="10">
        <f t="shared" si="42"/>
        <v>0</v>
      </c>
      <c r="AB219" s="73">
        <v>56051632.910000004</v>
      </c>
      <c r="AC219" s="7">
        <f t="shared" si="43"/>
        <v>0</v>
      </c>
      <c r="AE219" s="6" t="s">
        <v>1522</v>
      </c>
      <c r="AF219" s="6" t="s">
        <v>1526</v>
      </c>
      <c r="AG219" s="6" t="s">
        <v>1633</v>
      </c>
      <c r="AH219" s="6" t="s">
        <v>1083</v>
      </c>
      <c r="AI219" s="6" t="s">
        <v>1634</v>
      </c>
      <c r="AJ219" s="6" t="s">
        <v>1428</v>
      </c>
      <c r="AK219" s="6" t="s">
        <v>417</v>
      </c>
      <c r="AL219" s="6" t="s">
        <v>433</v>
      </c>
      <c r="AM219" s="6" t="s">
        <v>2319</v>
      </c>
      <c r="AN219" s="6" t="s">
        <v>2319</v>
      </c>
      <c r="AO219" s="6" t="s">
        <v>2319</v>
      </c>
      <c r="AP219" s="6" t="s">
        <v>2319</v>
      </c>
      <c r="AQ219" s="6" t="s">
        <v>2319</v>
      </c>
      <c r="AR219" s="6" t="s">
        <v>2319</v>
      </c>
      <c r="AS219" s="6" t="s">
        <v>2319</v>
      </c>
      <c r="AT219" s="6" t="s">
        <v>2319</v>
      </c>
    </row>
    <row r="220" spans="1:46" ht="17.25" customHeight="1" x14ac:dyDescent="0.25">
      <c r="A220" t="s">
        <v>1430</v>
      </c>
      <c r="B220" t="s">
        <v>1869</v>
      </c>
      <c r="C220" t="s">
        <v>1422</v>
      </c>
      <c r="D220" s="28" t="str">
        <f t="shared" si="33"/>
        <v>Montclair township, Essex County</v>
      </c>
      <c r="E220" t="s">
        <v>2214</v>
      </c>
      <c r="F220" t="s">
        <v>2205</v>
      </c>
      <c r="G220" s="32">
        <f>COUNTIFS('Raw Data from UFBs'!$A$3:$A$1389,'Summary By Town'!$A220,'Raw Data from UFBs'!$D$3:$D$1389,'Summary By Town'!$G$2)</f>
        <v>0</v>
      </c>
      <c r="H220" s="33">
        <f>SUMIFS('Raw Data from UFBs'!E$3:E$1389,'Raw Data from UFBs'!$A$3:$A$1389,'Summary By Town'!$A220,'Raw Data from UFBs'!$D$3:$D$1389,'Summary By Town'!$G$2)</f>
        <v>0</v>
      </c>
      <c r="I220" s="33">
        <f>SUMIFS('Raw Data from UFBs'!F$3:F$1389,'Raw Data from UFBs'!$A$3:$A$1389,'Summary By Town'!$A220,'Raw Data from UFBs'!$D$3:$D$1389,'Summary By Town'!$G$2)</f>
        <v>0</v>
      </c>
      <c r="J220" s="34">
        <f t="shared" si="34"/>
        <v>0</v>
      </c>
      <c r="K220" s="32">
        <f>COUNTIFS('Raw Data from UFBs'!$A$3:$A$1389,'Summary By Town'!$A220,'Raw Data from UFBs'!$D$3:$D$1389,'Summary By Town'!$K$2)</f>
        <v>0</v>
      </c>
      <c r="L220" s="33">
        <f>SUMIFS('Raw Data from UFBs'!E$3:E$1389,'Raw Data from UFBs'!$A$3:$A$1389,'Summary By Town'!$A220,'Raw Data from UFBs'!$D$3:$D$1389,'Summary By Town'!$K$2)</f>
        <v>0</v>
      </c>
      <c r="M220" s="33">
        <f>SUMIFS('Raw Data from UFBs'!F$3:F$1389,'Raw Data from UFBs'!$A$3:$A$1389,'Summary By Town'!$A220,'Raw Data from UFBs'!$D$3:$D$1389,'Summary By Town'!$K$2)</f>
        <v>0</v>
      </c>
      <c r="N220" s="34">
        <f t="shared" si="35"/>
        <v>0</v>
      </c>
      <c r="O220" s="32">
        <f>COUNTIFS('Raw Data from UFBs'!$A$3:$A$1389,'Summary By Town'!$A220,'Raw Data from UFBs'!$D$3:$D$1389,'Summary By Town'!$O$2)</f>
        <v>0</v>
      </c>
      <c r="P220" s="33">
        <f>SUMIFS('Raw Data from UFBs'!E$3:E$1389,'Raw Data from UFBs'!$A$3:$A$1389,'Summary By Town'!$A220,'Raw Data from UFBs'!$D$3:$D$1389,'Summary By Town'!$O$2)</f>
        <v>0</v>
      </c>
      <c r="Q220" s="33">
        <f>SUMIFS('Raw Data from UFBs'!F$3:F$1389,'Raw Data from UFBs'!$A$3:$A$1389,'Summary By Town'!$A220,'Raw Data from UFBs'!$D$3:$D$1389,'Summary By Town'!$O$2)</f>
        <v>0</v>
      </c>
      <c r="R220" s="34">
        <f t="shared" si="36"/>
        <v>0</v>
      </c>
      <c r="S220" s="32">
        <f t="shared" si="37"/>
        <v>0</v>
      </c>
      <c r="T220" s="33">
        <f t="shared" si="38"/>
        <v>0</v>
      </c>
      <c r="U220" s="33">
        <f t="shared" si="39"/>
        <v>0</v>
      </c>
      <c r="V220" s="34">
        <f t="shared" si="40"/>
        <v>0</v>
      </c>
      <c r="W220" s="73">
        <v>7970902900</v>
      </c>
      <c r="X220" s="74">
        <v>3.1455400194664951</v>
      </c>
      <c r="Y220" s="75">
        <v>0.26059262245102571</v>
      </c>
      <c r="Z220" s="5">
        <f t="shared" si="41"/>
        <v>0</v>
      </c>
      <c r="AA220" s="10">
        <f t="shared" si="42"/>
        <v>0</v>
      </c>
      <c r="AB220" s="73">
        <v>80667882</v>
      </c>
      <c r="AC220" s="7">
        <f t="shared" si="43"/>
        <v>0</v>
      </c>
      <c r="AE220" s="6" t="s">
        <v>390</v>
      </c>
      <c r="AF220" s="6" t="s">
        <v>1433</v>
      </c>
      <c r="AG220" s="6" t="s">
        <v>433</v>
      </c>
      <c r="AH220" s="6" t="s">
        <v>1426</v>
      </c>
      <c r="AI220" s="6" t="s">
        <v>382</v>
      </c>
      <c r="AJ220" s="6" t="s">
        <v>426</v>
      </c>
      <c r="AK220" s="6" t="s">
        <v>1423</v>
      </c>
      <c r="AL220" s="6" t="s">
        <v>1573</v>
      </c>
      <c r="AM220" s="6" t="s">
        <v>922</v>
      </c>
      <c r="AN220" s="6" t="s">
        <v>2319</v>
      </c>
      <c r="AO220" s="6" t="s">
        <v>2319</v>
      </c>
      <c r="AP220" s="6" t="s">
        <v>2319</v>
      </c>
      <c r="AQ220" s="6" t="s">
        <v>2319</v>
      </c>
      <c r="AR220" s="6" t="s">
        <v>2319</v>
      </c>
      <c r="AS220" s="6" t="s">
        <v>2319</v>
      </c>
      <c r="AT220" s="6" t="s">
        <v>2319</v>
      </c>
    </row>
    <row r="221" spans="1:46" ht="17.25" customHeight="1" x14ac:dyDescent="0.25">
      <c r="A221" t="s">
        <v>419</v>
      </c>
      <c r="B221" t="s">
        <v>1870</v>
      </c>
      <c r="C221" t="s">
        <v>1422</v>
      </c>
      <c r="D221" s="28" t="str">
        <f t="shared" si="33"/>
        <v>Nutley township, Essex County</v>
      </c>
      <c r="E221" t="s">
        <v>2214</v>
      </c>
      <c r="F221" t="s">
        <v>2201</v>
      </c>
      <c r="G221" s="32">
        <f>COUNTIFS('Raw Data from UFBs'!$A$3:$A$1389,'Summary By Town'!$A221,'Raw Data from UFBs'!$D$3:$D$1389,'Summary By Town'!$G$2)</f>
        <v>0</v>
      </c>
      <c r="H221" s="33">
        <f>SUMIFS('Raw Data from UFBs'!E$3:E$1389,'Raw Data from UFBs'!$A$3:$A$1389,'Summary By Town'!$A221,'Raw Data from UFBs'!$D$3:$D$1389,'Summary By Town'!$G$2)</f>
        <v>0</v>
      </c>
      <c r="I221" s="33">
        <f>SUMIFS('Raw Data from UFBs'!F$3:F$1389,'Raw Data from UFBs'!$A$3:$A$1389,'Summary By Town'!$A221,'Raw Data from UFBs'!$D$3:$D$1389,'Summary By Town'!$G$2)</f>
        <v>0</v>
      </c>
      <c r="J221" s="34">
        <f t="shared" si="34"/>
        <v>0</v>
      </c>
      <c r="K221" s="32">
        <f>COUNTIFS('Raw Data from UFBs'!$A$3:$A$1389,'Summary By Town'!$A221,'Raw Data from UFBs'!$D$3:$D$1389,'Summary By Town'!$K$2)</f>
        <v>1</v>
      </c>
      <c r="L221" s="33">
        <f>SUMIFS('Raw Data from UFBs'!E$3:E$1389,'Raw Data from UFBs'!$A$3:$A$1389,'Summary By Town'!$A221,'Raw Data from UFBs'!$D$3:$D$1389,'Summary By Town'!$K$2)</f>
        <v>356665.52</v>
      </c>
      <c r="M221" s="33">
        <f>SUMIFS('Raw Data from UFBs'!F$3:F$1389,'Raw Data from UFBs'!$A$3:$A$1389,'Summary By Town'!$A221,'Raw Data from UFBs'!$D$3:$D$1389,'Summary By Town'!$K$2)</f>
        <v>12049100</v>
      </c>
      <c r="N221" s="34">
        <f t="shared" si="35"/>
        <v>434623.90767790243</v>
      </c>
      <c r="O221" s="32">
        <f>COUNTIFS('Raw Data from UFBs'!$A$3:$A$1389,'Summary By Town'!$A221,'Raw Data from UFBs'!$D$3:$D$1389,'Summary By Town'!$O$2)</f>
        <v>0</v>
      </c>
      <c r="P221" s="33">
        <f>SUMIFS('Raw Data from UFBs'!E$3:E$1389,'Raw Data from UFBs'!$A$3:$A$1389,'Summary By Town'!$A221,'Raw Data from UFBs'!$D$3:$D$1389,'Summary By Town'!$O$2)</f>
        <v>0</v>
      </c>
      <c r="Q221" s="33">
        <f>SUMIFS('Raw Data from UFBs'!F$3:F$1389,'Raw Data from UFBs'!$A$3:$A$1389,'Summary By Town'!$A221,'Raw Data from UFBs'!$D$3:$D$1389,'Summary By Town'!$O$2)</f>
        <v>0</v>
      </c>
      <c r="R221" s="34">
        <f t="shared" si="36"/>
        <v>0</v>
      </c>
      <c r="S221" s="32">
        <f t="shared" si="37"/>
        <v>1</v>
      </c>
      <c r="T221" s="33">
        <f t="shared" si="38"/>
        <v>356665.52</v>
      </c>
      <c r="U221" s="33">
        <f t="shared" si="39"/>
        <v>12049100</v>
      </c>
      <c r="V221" s="34">
        <f t="shared" si="40"/>
        <v>434623.90767790243</v>
      </c>
      <c r="W221" s="73">
        <v>3478844399</v>
      </c>
      <c r="X221" s="74">
        <v>3.607106818583151</v>
      </c>
      <c r="Y221" s="75">
        <v>0.35563580622625607</v>
      </c>
      <c r="Z221" s="5">
        <f t="shared" si="41"/>
        <v>27724.794053929851</v>
      </c>
      <c r="AA221" s="10">
        <f t="shared" si="42"/>
        <v>3.4635351910144458E-3</v>
      </c>
      <c r="AB221" s="73">
        <v>55599626.75</v>
      </c>
      <c r="AC221" s="7">
        <f t="shared" si="43"/>
        <v>4.9865072257755487E-4</v>
      </c>
      <c r="AE221" s="6" t="s">
        <v>1421</v>
      </c>
      <c r="AF221" s="6" t="s">
        <v>89</v>
      </c>
      <c r="AG221" s="6" t="s">
        <v>382</v>
      </c>
      <c r="AH221" s="6" t="s">
        <v>922</v>
      </c>
      <c r="AI221" s="6" t="s">
        <v>2319</v>
      </c>
      <c r="AJ221" s="6" t="s">
        <v>2319</v>
      </c>
      <c r="AK221" s="6" t="s">
        <v>2319</v>
      </c>
      <c r="AL221" s="6" t="s">
        <v>2319</v>
      </c>
      <c r="AM221" s="6" t="s">
        <v>2319</v>
      </c>
      <c r="AN221" s="6" t="s">
        <v>2319</v>
      </c>
      <c r="AO221" s="6" t="s">
        <v>2319</v>
      </c>
      <c r="AP221" s="6" t="s">
        <v>2319</v>
      </c>
      <c r="AQ221" s="6" t="s">
        <v>2319</v>
      </c>
      <c r="AR221" s="6" t="s">
        <v>2319</v>
      </c>
      <c r="AS221" s="6" t="s">
        <v>2319</v>
      </c>
      <c r="AT221" s="6" t="s">
        <v>2319</v>
      </c>
    </row>
    <row r="222" spans="1:46" ht="17.25" customHeight="1" x14ac:dyDescent="0.25">
      <c r="A222" t="s">
        <v>420</v>
      </c>
      <c r="B222" t="s">
        <v>1871</v>
      </c>
      <c r="C222" t="s">
        <v>1422</v>
      </c>
      <c r="D222" s="28" t="str">
        <f t="shared" si="33"/>
        <v>South Orange Village township, Essex County</v>
      </c>
      <c r="E222" t="s">
        <v>2214</v>
      </c>
      <c r="F222" t="s">
        <v>2201</v>
      </c>
      <c r="G222" s="32">
        <f>COUNTIFS('Raw Data from UFBs'!$A$3:$A$1389,'Summary By Town'!$A222,'Raw Data from UFBs'!$D$3:$D$1389,'Summary By Town'!$G$2)</f>
        <v>0</v>
      </c>
      <c r="H222" s="33">
        <f>SUMIFS('Raw Data from UFBs'!E$3:E$1389,'Raw Data from UFBs'!$A$3:$A$1389,'Summary By Town'!$A222,'Raw Data from UFBs'!$D$3:$D$1389,'Summary By Town'!$G$2)</f>
        <v>0</v>
      </c>
      <c r="I222" s="33">
        <f>SUMIFS('Raw Data from UFBs'!F$3:F$1389,'Raw Data from UFBs'!$A$3:$A$1389,'Summary By Town'!$A222,'Raw Data from UFBs'!$D$3:$D$1389,'Summary By Town'!$G$2)</f>
        <v>0</v>
      </c>
      <c r="J222" s="34">
        <f t="shared" si="34"/>
        <v>0</v>
      </c>
      <c r="K222" s="32">
        <f>COUNTIFS('Raw Data from UFBs'!$A$3:$A$1389,'Summary By Town'!$A222,'Raw Data from UFBs'!$D$3:$D$1389,'Summary By Town'!$K$2)</f>
        <v>1</v>
      </c>
      <c r="L222" s="33">
        <f>SUMIFS('Raw Data from UFBs'!E$3:E$1389,'Raw Data from UFBs'!$A$3:$A$1389,'Summary By Town'!$A222,'Raw Data from UFBs'!$D$3:$D$1389,'Summary By Town'!$K$2)</f>
        <v>101046.21</v>
      </c>
      <c r="M222" s="33">
        <f>SUMIFS('Raw Data from UFBs'!F$3:F$1389,'Raw Data from UFBs'!$A$3:$A$1389,'Summary By Town'!$A222,'Raw Data from UFBs'!$D$3:$D$1389,'Summary By Town'!$K$2)</f>
        <v>4997600</v>
      </c>
      <c r="N222" s="34">
        <f t="shared" si="35"/>
        <v>159791.34885954781</v>
      </c>
      <c r="O222" s="32">
        <f>COUNTIFS('Raw Data from UFBs'!$A$3:$A$1389,'Summary By Town'!$A222,'Raw Data from UFBs'!$D$3:$D$1389,'Summary By Town'!$O$2)</f>
        <v>4</v>
      </c>
      <c r="P222" s="33">
        <f>SUMIFS('Raw Data from UFBs'!E$3:E$1389,'Raw Data from UFBs'!$A$3:$A$1389,'Summary By Town'!$A222,'Raw Data from UFBs'!$D$3:$D$1389,'Summary By Town'!$O$2)</f>
        <v>1600420.05</v>
      </c>
      <c r="Q222" s="33">
        <f>SUMIFS('Raw Data from UFBs'!F$3:F$1389,'Raw Data from UFBs'!$A$3:$A$1389,'Summary By Town'!$A222,'Raw Data from UFBs'!$D$3:$D$1389,'Summary By Town'!$O$2)</f>
        <v>147614100</v>
      </c>
      <c r="R222" s="34">
        <f t="shared" si="36"/>
        <v>4719756.7131599523</v>
      </c>
      <c r="S222" s="32">
        <f t="shared" si="37"/>
        <v>5</v>
      </c>
      <c r="T222" s="33">
        <f t="shared" si="38"/>
        <v>1701466.26</v>
      </c>
      <c r="U222" s="33">
        <f t="shared" si="39"/>
        <v>152611700</v>
      </c>
      <c r="V222" s="34">
        <f t="shared" si="40"/>
        <v>4879548.0620195</v>
      </c>
      <c r="W222" s="73">
        <v>3822139721</v>
      </c>
      <c r="X222" s="74">
        <v>3.1973617108121459</v>
      </c>
      <c r="Y222" s="75">
        <v>0.26815023458289783</v>
      </c>
      <c r="Z222" s="5">
        <f t="shared" si="41"/>
        <v>852203.38073516765</v>
      </c>
      <c r="AA222" s="10">
        <f t="shared" si="42"/>
        <v>3.9928341489324636E-2</v>
      </c>
      <c r="AB222" s="73">
        <v>36914945.329999998</v>
      </c>
      <c r="AC222" s="7">
        <f t="shared" si="43"/>
        <v>2.3085592383164114E-2</v>
      </c>
      <c r="AE222" s="6" t="s">
        <v>1428</v>
      </c>
      <c r="AF222" s="6" t="s">
        <v>390</v>
      </c>
      <c r="AG222" s="6" t="s">
        <v>1433</v>
      </c>
      <c r="AH222" s="6" t="s">
        <v>433</v>
      </c>
      <c r="AI222" s="6" t="s">
        <v>1431</v>
      </c>
      <c r="AJ222" s="6" t="s">
        <v>2319</v>
      </c>
      <c r="AK222" s="6" t="s">
        <v>2319</v>
      </c>
      <c r="AL222" s="6" t="s">
        <v>2319</v>
      </c>
      <c r="AM222" s="6" t="s">
        <v>2319</v>
      </c>
      <c r="AN222" s="6" t="s">
        <v>2319</v>
      </c>
      <c r="AO222" s="6" t="s">
        <v>2319</v>
      </c>
      <c r="AP222" s="6" t="s">
        <v>2319</v>
      </c>
      <c r="AQ222" s="6" t="s">
        <v>2319</v>
      </c>
      <c r="AR222" s="6" t="s">
        <v>2319</v>
      </c>
      <c r="AS222" s="6" t="s">
        <v>2319</v>
      </c>
      <c r="AT222" s="6" t="s">
        <v>2319</v>
      </c>
    </row>
    <row r="223" spans="1:46" ht="17.25" customHeight="1" x14ac:dyDescent="0.25">
      <c r="A223" t="s">
        <v>426</v>
      </c>
      <c r="B223" t="s">
        <v>1872</v>
      </c>
      <c r="C223" t="s">
        <v>1422</v>
      </c>
      <c r="D223" s="28" t="str">
        <f t="shared" si="33"/>
        <v>Verona township, Essex County</v>
      </c>
      <c r="E223" t="s">
        <v>2214</v>
      </c>
      <c r="F223" t="s">
        <v>2201</v>
      </c>
      <c r="G223" s="32">
        <f>COUNTIFS('Raw Data from UFBs'!$A$3:$A$1389,'Summary By Town'!$A223,'Raw Data from UFBs'!$D$3:$D$1389,'Summary By Town'!$G$2)</f>
        <v>0</v>
      </c>
      <c r="H223" s="33">
        <f>SUMIFS('Raw Data from UFBs'!E$3:E$1389,'Raw Data from UFBs'!$A$3:$A$1389,'Summary By Town'!$A223,'Raw Data from UFBs'!$D$3:$D$1389,'Summary By Town'!$G$2)</f>
        <v>0</v>
      </c>
      <c r="I223" s="33">
        <f>SUMIFS('Raw Data from UFBs'!F$3:F$1389,'Raw Data from UFBs'!$A$3:$A$1389,'Summary By Town'!$A223,'Raw Data from UFBs'!$D$3:$D$1389,'Summary By Town'!$G$2)</f>
        <v>0</v>
      </c>
      <c r="J223" s="34">
        <f t="shared" si="34"/>
        <v>0</v>
      </c>
      <c r="K223" s="32">
        <f>COUNTIFS('Raw Data from UFBs'!$A$3:$A$1389,'Summary By Town'!$A223,'Raw Data from UFBs'!$D$3:$D$1389,'Summary By Town'!$K$2)</f>
        <v>0</v>
      </c>
      <c r="L223" s="33">
        <f>SUMIFS('Raw Data from UFBs'!E$3:E$1389,'Raw Data from UFBs'!$A$3:$A$1389,'Summary By Town'!$A223,'Raw Data from UFBs'!$D$3:$D$1389,'Summary By Town'!$K$2)</f>
        <v>0</v>
      </c>
      <c r="M223" s="33">
        <f>SUMIFS('Raw Data from UFBs'!F$3:F$1389,'Raw Data from UFBs'!$A$3:$A$1389,'Summary By Town'!$A223,'Raw Data from UFBs'!$D$3:$D$1389,'Summary By Town'!$K$2)</f>
        <v>0</v>
      </c>
      <c r="N223" s="34">
        <f t="shared" si="35"/>
        <v>0</v>
      </c>
      <c r="O223" s="32">
        <f>COUNTIFS('Raw Data from UFBs'!$A$3:$A$1389,'Summary By Town'!$A223,'Raw Data from UFBs'!$D$3:$D$1389,'Summary By Town'!$O$2)</f>
        <v>6</v>
      </c>
      <c r="P223" s="33">
        <f>SUMIFS('Raw Data from UFBs'!E$3:E$1389,'Raw Data from UFBs'!$A$3:$A$1389,'Summary By Town'!$A223,'Raw Data from UFBs'!$D$3:$D$1389,'Summary By Town'!$O$2)</f>
        <v>1192816.8200000003</v>
      </c>
      <c r="Q223" s="33">
        <f>SUMIFS('Raw Data from UFBs'!F$3:F$1389,'Raw Data from UFBs'!$A$3:$A$1389,'Summary By Town'!$A223,'Raw Data from UFBs'!$D$3:$D$1389,'Summary By Town'!$O$2)</f>
        <v>110076700</v>
      </c>
      <c r="R223" s="34">
        <f t="shared" si="36"/>
        <v>3048683.4309447394</v>
      </c>
      <c r="S223" s="32">
        <f t="shared" si="37"/>
        <v>6</v>
      </c>
      <c r="T223" s="33">
        <f t="shared" si="38"/>
        <v>1192816.8200000003</v>
      </c>
      <c r="U223" s="33">
        <f t="shared" si="39"/>
        <v>110076700</v>
      </c>
      <c r="V223" s="34">
        <f t="shared" si="40"/>
        <v>3048683.4309447394</v>
      </c>
      <c r="W223" s="73">
        <v>2747615500</v>
      </c>
      <c r="X223" s="74">
        <v>2.7695992257623452</v>
      </c>
      <c r="Y223" s="75">
        <v>0.25353671225898095</v>
      </c>
      <c r="Z223" s="5">
        <f t="shared" si="41"/>
        <v>470530.31893014646</v>
      </c>
      <c r="AA223" s="10">
        <f t="shared" si="42"/>
        <v>4.006262885036134E-2</v>
      </c>
      <c r="AB223" s="73">
        <v>23607841.68</v>
      </c>
      <c r="AC223" s="7">
        <f t="shared" si="43"/>
        <v>1.9931102779665307E-2</v>
      </c>
      <c r="AE223" s="6" t="s">
        <v>433</v>
      </c>
      <c r="AF223" s="6" t="s">
        <v>1424</v>
      </c>
      <c r="AG223" s="6" t="s">
        <v>1430</v>
      </c>
      <c r="AH223" s="6" t="s">
        <v>1423</v>
      </c>
      <c r="AI223" s="6" t="s">
        <v>1432</v>
      </c>
      <c r="AJ223" s="6" t="s">
        <v>2319</v>
      </c>
      <c r="AK223" s="6" t="s">
        <v>2319</v>
      </c>
      <c r="AL223" s="6" t="s">
        <v>2319</v>
      </c>
      <c r="AM223" s="6" t="s">
        <v>2319</v>
      </c>
      <c r="AN223" s="6" t="s">
        <v>2319</v>
      </c>
      <c r="AO223" s="6" t="s">
        <v>2319</v>
      </c>
      <c r="AP223" s="6" t="s">
        <v>2319</v>
      </c>
      <c r="AQ223" s="6" t="s">
        <v>2319</v>
      </c>
      <c r="AR223" s="6" t="s">
        <v>2319</v>
      </c>
      <c r="AS223" s="6" t="s">
        <v>2319</v>
      </c>
      <c r="AT223" s="6" t="s">
        <v>2319</v>
      </c>
    </row>
    <row r="224" spans="1:46" ht="17.25" customHeight="1" x14ac:dyDescent="0.25">
      <c r="A224" t="s">
        <v>1435</v>
      </c>
      <c r="B224" t="s">
        <v>1873</v>
      </c>
      <c r="C224" t="s">
        <v>1422</v>
      </c>
      <c r="D224" s="28" t="str">
        <f t="shared" si="33"/>
        <v>West Caldwell township, Essex County</v>
      </c>
      <c r="E224" t="s">
        <v>2214</v>
      </c>
      <c r="F224" t="s">
        <v>2201</v>
      </c>
      <c r="G224" s="32">
        <f>COUNTIFS('Raw Data from UFBs'!$A$3:$A$1389,'Summary By Town'!$A224,'Raw Data from UFBs'!$D$3:$D$1389,'Summary By Town'!$G$2)</f>
        <v>0</v>
      </c>
      <c r="H224" s="33">
        <f>SUMIFS('Raw Data from UFBs'!E$3:E$1389,'Raw Data from UFBs'!$A$3:$A$1389,'Summary By Town'!$A224,'Raw Data from UFBs'!$D$3:$D$1389,'Summary By Town'!$G$2)</f>
        <v>0</v>
      </c>
      <c r="I224" s="33">
        <f>SUMIFS('Raw Data from UFBs'!F$3:F$1389,'Raw Data from UFBs'!$A$3:$A$1389,'Summary By Town'!$A224,'Raw Data from UFBs'!$D$3:$D$1389,'Summary By Town'!$G$2)</f>
        <v>0</v>
      </c>
      <c r="J224" s="34">
        <f t="shared" si="34"/>
        <v>0</v>
      </c>
      <c r="K224" s="32">
        <f>COUNTIFS('Raw Data from UFBs'!$A$3:$A$1389,'Summary By Town'!$A224,'Raw Data from UFBs'!$D$3:$D$1389,'Summary By Town'!$K$2)</f>
        <v>0</v>
      </c>
      <c r="L224" s="33">
        <f>SUMIFS('Raw Data from UFBs'!E$3:E$1389,'Raw Data from UFBs'!$A$3:$A$1389,'Summary By Town'!$A224,'Raw Data from UFBs'!$D$3:$D$1389,'Summary By Town'!$K$2)</f>
        <v>0</v>
      </c>
      <c r="M224" s="33">
        <f>SUMIFS('Raw Data from UFBs'!F$3:F$1389,'Raw Data from UFBs'!$A$3:$A$1389,'Summary By Town'!$A224,'Raw Data from UFBs'!$D$3:$D$1389,'Summary By Town'!$K$2)</f>
        <v>0</v>
      </c>
      <c r="N224" s="34">
        <f t="shared" si="35"/>
        <v>0</v>
      </c>
      <c r="O224" s="32">
        <f>COUNTIFS('Raw Data from UFBs'!$A$3:$A$1389,'Summary By Town'!$A224,'Raw Data from UFBs'!$D$3:$D$1389,'Summary By Town'!$O$2)</f>
        <v>0</v>
      </c>
      <c r="P224" s="33">
        <f>SUMIFS('Raw Data from UFBs'!E$3:E$1389,'Raw Data from UFBs'!$A$3:$A$1389,'Summary By Town'!$A224,'Raw Data from UFBs'!$D$3:$D$1389,'Summary By Town'!$O$2)</f>
        <v>0</v>
      </c>
      <c r="Q224" s="33">
        <f>SUMIFS('Raw Data from UFBs'!F$3:F$1389,'Raw Data from UFBs'!$A$3:$A$1389,'Summary By Town'!$A224,'Raw Data from UFBs'!$D$3:$D$1389,'Summary By Town'!$O$2)</f>
        <v>0</v>
      </c>
      <c r="R224" s="34">
        <f t="shared" si="36"/>
        <v>0</v>
      </c>
      <c r="S224" s="32">
        <f t="shared" si="37"/>
        <v>0</v>
      </c>
      <c r="T224" s="33">
        <f t="shared" si="38"/>
        <v>0</v>
      </c>
      <c r="U224" s="33">
        <f t="shared" si="39"/>
        <v>0</v>
      </c>
      <c r="V224" s="34">
        <f t="shared" si="40"/>
        <v>0</v>
      </c>
      <c r="W224" s="73">
        <v>2399531900</v>
      </c>
      <c r="X224" s="74">
        <v>2.5797702200985548</v>
      </c>
      <c r="Y224" s="75">
        <v>0.23850779418651261</v>
      </c>
      <c r="Z224" s="5">
        <f t="shared" si="41"/>
        <v>0</v>
      </c>
      <c r="AA224" s="10">
        <f t="shared" si="42"/>
        <v>0</v>
      </c>
      <c r="AB224" s="73">
        <v>19801982.780000001</v>
      </c>
      <c r="AC224" s="7">
        <f t="shared" si="43"/>
        <v>0</v>
      </c>
      <c r="AE224" s="6" t="s">
        <v>1424</v>
      </c>
      <c r="AF224" s="6" t="s">
        <v>1434</v>
      </c>
      <c r="AG224" s="6" t="s">
        <v>387</v>
      </c>
      <c r="AH224" s="6" t="s">
        <v>1432</v>
      </c>
      <c r="AI224" s="6" t="s">
        <v>1425</v>
      </c>
      <c r="AJ224" s="6" t="s">
        <v>1525</v>
      </c>
      <c r="AK224" s="6" t="s">
        <v>2319</v>
      </c>
      <c r="AL224" s="6" t="s">
        <v>2319</v>
      </c>
      <c r="AM224" s="6" t="s">
        <v>2319</v>
      </c>
      <c r="AN224" s="6" t="s">
        <v>2319</v>
      </c>
      <c r="AO224" s="6" t="s">
        <v>2319</v>
      </c>
      <c r="AP224" s="6" t="s">
        <v>2319</v>
      </c>
      <c r="AQ224" s="6" t="s">
        <v>2319</v>
      </c>
      <c r="AR224" s="6" t="s">
        <v>2319</v>
      </c>
      <c r="AS224" s="6" t="s">
        <v>2319</v>
      </c>
      <c r="AT224" s="6" t="s">
        <v>2319</v>
      </c>
    </row>
    <row r="225" spans="1:46" ht="17.25" customHeight="1" x14ac:dyDescent="0.25">
      <c r="A225" t="s">
        <v>433</v>
      </c>
      <c r="B225" t="s">
        <v>1874</v>
      </c>
      <c r="C225" t="s">
        <v>1422</v>
      </c>
      <c r="D225" s="28" t="str">
        <f t="shared" si="33"/>
        <v>West Orange township, Essex County</v>
      </c>
      <c r="E225" t="s">
        <v>2214</v>
      </c>
      <c r="F225" t="s">
        <v>2201</v>
      </c>
      <c r="G225" s="32">
        <f>COUNTIFS('Raw Data from UFBs'!$A$3:$A$1389,'Summary By Town'!$A225,'Raw Data from UFBs'!$D$3:$D$1389,'Summary By Town'!$G$2)</f>
        <v>4</v>
      </c>
      <c r="H225" s="33">
        <f>SUMIFS('Raw Data from UFBs'!E$3:E$1389,'Raw Data from UFBs'!$A$3:$A$1389,'Summary By Town'!$A225,'Raw Data from UFBs'!$D$3:$D$1389,'Summary By Town'!$G$2)</f>
        <v>334307.05</v>
      </c>
      <c r="I225" s="33">
        <f>SUMIFS('Raw Data from UFBs'!F$3:F$1389,'Raw Data from UFBs'!$A$3:$A$1389,'Summary By Town'!$A225,'Raw Data from UFBs'!$D$3:$D$1389,'Summary By Town'!$G$2)</f>
        <v>68482700</v>
      </c>
      <c r="J225" s="34">
        <f t="shared" si="34"/>
        <v>2849260.7890255582</v>
      </c>
      <c r="K225" s="32">
        <f>COUNTIFS('Raw Data from UFBs'!$A$3:$A$1389,'Summary By Town'!$A225,'Raw Data from UFBs'!$D$3:$D$1389,'Summary By Town'!$K$2)</f>
        <v>1</v>
      </c>
      <c r="L225" s="33">
        <f>SUMIFS('Raw Data from UFBs'!E$3:E$1389,'Raw Data from UFBs'!$A$3:$A$1389,'Summary By Town'!$A225,'Raw Data from UFBs'!$D$3:$D$1389,'Summary By Town'!$K$2)</f>
        <v>290778</v>
      </c>
      <c r="M225" s="33">
        <f>SUMIFS('Raw Data from UFBs'!F$3:F$1389,'Raw Data from UFBs'!$A$3:$A$1389,'Summary By Town'!$A225,'Raw Data from UFBs'!$D$3:$D$1389,'Summary By Town'!$K$2)</f>
        <v>11377000</v>
      </c>
      <c r="N225" s="34">
        <f t="shared" si="35"/>
        <v>473346.40714726166</v>
      </c>
      <c r="O225" s="32">
        <f>COUNTIFS('Raw Data from UFBs'!$A$3:$A$1389,'Summary By Town'!$A225,'Raw Data from UFBs'!$D$3:$D$1389,'Summary By Town'!$O$2)</f>
        <v>1</v>
      </c>
      <c r="P225" s="33">
        <f>SUMIFS('Raw Data from UFBs'!E$3:E$1389,'Raw Data from UFBs'!$A$3:$A$1389,'Summary By Town'!$A225,'Raw Data from UFBs'!$D$3:$D$1389,'Summary By Town'!$O$2)</f>
        <v>894379.7</v>
      </c>
      <c r="Q225" s="33">
        <f>SUMIFS('Raw Data from UFBs'!F$3:F$1389,'Raw Data from UFBs'!$A$3:$A$1389,'Summary By Town'!$A225,'Raw Data from UFBs'!$D$3:$D$1389,'Summary By Town'!$O$2)</f>
        <v>53258200</v>
      </c>
      <c r="R225" s="34">
        <f t="shared" si="36"/>
        <v>2215837.0063400096</v>
      </c>
      <c r="S225" s="32">
        <f t="shared" si="37"/>
        <v>6</v>
      </c>
      <c r="T225" s="33">
        <f t="shared" si="38"/>
        <v>1519464.75</v>
      </c>
      <c r="U225" s="33">
        <f t="shared" si="39"/>
        <v>133117900</v>
      </c>
      <c r="V225" s="34">
        <f t="shared" si="40"/>
        <v>5538444.2025128296</v>
      </c>
      <c r="W225" s="73">
        <v>6240026750</v>
      </c>
      <c r="X225" s="74">
        <v>4.1605555695461165</v>
      </c>
      <c r="Y225" s="75">
        <v>0.26208645798950125</v>
      </c>
      <c r="Z225" s="5">
        <f t="shared" si="41"/>
        <v>1053320.0894416724</v>
      </c>
      <c r="AA225" s="10">
        <f t="shared" si="42"/>
        <v>2.1332905343715073E-2</v>
      </c>
      <c r="AB225" s="73">
        <v>83668836.289999992</v>
      </c>
      <c r="AC225" s="7">
        <f t="shared" si="43"/>
        <v>1.258915668183572E-2</v>
      </c>
      <c r="AE225" s="6" t="s">
        <v>1428</v>
      </c>
      <c r="AF225" s="6" t="s">
        <v>1429</v>
      </c>
      <c r="AG225" s="6" t="s">
        <v>420</v>
      </c>
      <c r="AH225" s="6" t="s">
        <v>1433</v>
      </c>
      <c r="AI225" s="6" t="s">
        <v>417</v>
      </c>
      <c r="AJ225" s="6" t="s">
        <v>1424</v>
      </c>
      <c r="AK225" s="6" t="s">
        <v>1434</v>
      </c>
      <c r="AL225" s="6" t="s">
        <v>426</v>
      </c>
      <c r="AM225" s="6" t="s">
        <v>1430</v>
      </c>
      <c r="AN225" s="6" t="s">
        <v>2319</v>
      </c>
      <c r="AO225" s="6" t="s">
        <v>2319</v>
      </c>
      <c r="AP225" s="6" t="s">
        <v>2319</v>
      </c>
      <c r="AQ225" s="6" t="s">
        <v>2319</v>
      </c>
      <c r="AR225" s="6" t="s">
        <v>2319</v>
      </c>
      <c r="AS225" s="6" t="s">
        <v>2319</v>
      </c>
      <c r="AT225" s="6" t="s">
        <v>2319</v>
      </c>
    </row>
    <row r="226" spans="1:46" ht="17.25" customHeight="1" x14ac:dyDescent="0.25">
      <c r="A226" t="s">
        <v>440</v>
      </c>
      <c r="B226" t="s">
        <v>1875</v>
      </c>
      <c r="C226" t="s">
        <v>1436</v>
      </c>
      <c r="D226" s="28" t="str">
        <f t="shared" si="33"/>
        <v>Clayton borough, Gloucester County</v>
      </c>
      <c r="E226" t="s">
        <v>2216</v>
      </c>
      <c r="F226" t="s">
        <v>2203</v>
      </c>
      <c r="G226" s="32">
        <f>COUNTIFS('Raw Data from UFBs'!$A$3:$A$1389,'Summary By Town'!$A226,'Raw Data from UFBs'!$D$3:$D$1389,'Summary By Town'!$G$2)</f>
        <v>2</v>
      </c>
      <c r="H226" s="33">
        <f>SUMIFS('Raw Data from UFBs'!E$3:E$1389,'Raw Data from UFBs'!$A$3:$A$1389,'Summary By Town'!$A226,'Raw Data from UFBs'!$D$3:$D$1389,'Summary By Town'!$G$2)</f>
        <v>60945.9</v>
      </c>
      <c r="I226" s="33">
        <f>SUMIFS('Raw Data from UFBs'!F$3:F$1389,'Raw Data from UFBs'!$A$3:$A$1389,'Summary By Town'!$A226,'Raw Data from UFBs'!$D$3:$D$1389,'Summary By Town'!$G$2)</f>
        <v>13030000</v>
      </c>
      <c r="J226" s="34">
        <f t="shared" si="34"/>
        <v>506828.77730432956</v>
      </c>
      <c r="K226" s="32">
        <f>COUNTIFS('Raw Data from UFBs'!$A$3:$A$1389,'Summary By Town'!$A226,'Raw Data from UFBs'!$D$3:$D$1389,'Summary By Town'!$K$2)</f>
        <v>0</v>
      </c>
      <c r="L226" s="33">
        <f>SUMIFS('Raw Data from UFBs'!E$3:E$1389,'Raw Data from UFBs'!$A$3:$A$1389,'Summary By Town'!$A226,'Raw Data from UFBs'!$D$3:$D$1389,'Summary By Town'!$K$2)</f>
        <v>0</v>
      </c>
      <c r="M226" s="33">
        <f>SUMIFS('Raw Data from UFBs'!F$3:F$1389,'Raw Data from UFBs'!$A$3:$A$1389,'Summary By Town'!$A226,'Raw Data from UFBs'!$D$3:$D$1389,'Summary By Town'!$K$2)</f>
        <v>0</v>
      </c>
      <c r="N226" s="34">
        <f t="shared" si="35"/>
        <v>0</v>
      </c>
      <c r="O226" s="32">
        <f>COUNTIFS('Raw Data from UFBs'!$A$3:$A$1389,'Summary By Town'!$A226,'Raw Data from UFBs'!$D$3:$D$1389,'Summary By Town'!$O$2)</f>
        <v>2</v>
      </c>
      <c r="P226" s="33">
        <f>SUMIFS('Raw Data from UFBs'!E$3:E$1389,'Raw Data from UFBs'!$A$3:$A$1389,'Summary By Town'!$A226,'Raw Data from UFBs'!$D$3:$D$1389,'Summary By Town'!$O$2)</f>
        <v>974129.56</v>
      </c>
      <c r="Q226" s="33">
        <f>SUMIFS('Raw Data from UFBs'!F$3:F$1389,'Raw Data from UFBs'!$A$3:$A$1389,'Summary By Town'!$A226,'Raw Data from UFBs'!$D$3:$D$1389,'Summary By Town'!$O$2)</f>
        <v>42662500</v>
      </c>
      <c r="R226" s="34">
        <f t="shared" si="36"/>
        <v>1659446.1022061366</v>
      </c>
      <c r="S226" s="32">
        <f t="shared" si="37"/>
        <v>4</v>
      </c>
      <c r="T226" s="33">
        <f t="shared" si="38"/>
        <v>1035075.4600000001</v>
      </c>
      <c r="U226" s="33">
        <f t="shared" si="39"/>
        <v>55692500</v>
      </c>
      <c r="V226" s="34">
        <f t="shared" si="40"/>
        <v>2166274.879510466</v>
      </c>
      <c r="W226" s="73">
        <v>603039731</v>
      </c>
      <c r="X226" s="74">
        <v>3.8897066562112781</v>
      </c>
      <c r="Y226" s="75">
        <v>0.2556552320905216</v>
      </c>
      <c r="Z226" s="5">
        <f t="shared" si="41"/>
        <v>289197.0501356115</v>
      </c>
      <c r="AA226" s="10">
        <f t="shared" si="42"/>
        <v>9.2352953109154257E-2</v>
      </c>
      <c r="AB226" s="73">
        <v>8278792.7199999997</v>
      </c>
      <c r="AC226" s="7">
        <f t="shared" si="43"/>
        <v>3.4932273329777427E-2</v>
      </c>
      <c r="AE226" s="6" t="s">
        <v>1438</v>
      </c>
      <c r="AF226" s="6" t="s">
        <v>1437</v>
      </c>
      <c r="AG226" s="6" t="s">
        <v>470</v>
      </c>
      <c r="AH226" s="6" t="s">
        <v>454</v>
      </c>
      <c r="AI226" s="6" t="s">
        <v>2319</v>
      </c>
      <c r="AJ226" s="6" t="s">
        <v>2319</v>
      </c>
      <c r="AK226" s="6" t="s">
        <v>2319</v>
      </c>
      <c r="AL226" s="6" t="s">
        <v>2319</v>
      </c>
      <c r="AM226" s="6" t="s">
        <v>2319</v>
      </c>
      <c r="AN226" s="6" t="s">
        <v>2319</v>
      </c>
      <c r="AO226" s="6" t="s">
        <v>2319</v>
      </c>
      <c r="AP226" s="6" t="s">
        <v>2319</v>
      </c>
      <c r="AQ226" s="6" t="s">
        <v>2319</v>
      </c>
      <c r="AR226" s="6" t="s">
        <v>2319</v>
      </c>
      <c r="AS226" s="6" t="s">
        <v>2319</v>
      </c>
      <c r="AT226" s="6" t="s">
        <v>2319</v>
      </c>
    </row>
    <row r="227" spans="1:46" ht="17.25" customHeight="1" x14ac:dyDescent="0.25">
      <c r="A227" t="s">
        <v>454</v>
      </c>
      <c r="B227" t="s">
        <v>1876</v>
      </c>
      <c r="C227" t="s">
        <v>1436</v>
      </c>
      <c r="D227" s="28" t="str">
        <f t="shared" si="33"/>
        <v>Glassboro borough, Gloucester County</v>
      </c>
      <c r="E227" t="s">
        <v>2216</v>
      </c>
      <c r="F227" t="s">
        <v>2203</v>
      </c>
      <c r="G227" s="32">
        <f>COUNTIFS('Raw Data from UFBs'!$A$3:$A$1389,'Summary By Town'!$A227,'Raw Data from UFBs'!$D$3:$D$1389,'Summary By Town'!$G$2)</f>
        <v>0</v>
      </c>
      <c r="H227" s="33">
        <f>SUMIFS('Raw Data from UFBs'!E$3:E$1389,'Raw Data from UFBs'!$A$3:$A$1389,'Summary By Town'!$A227,'Raw Data from UFBs'!$D$3:$D$1389,'Summary By Town'!$G$2)</f>
        <v>0</v>
      </c>
      <c r="I227" s="33">
        <f>SUMIFS('Raw Data from UFBs'!F$3:F$1389,'Raw Data from UFBs'!$A$3:$A$1389,'Summary By Town'!$A227,'Raw Data from UFBs'!$D$3:$D$1389,'Summary By Town'!$G$2)</f>
        <v>0</v>
      </c>
      <c r="J227" s="34">
        <f t="shared" si="34"/>
        <v>0</v>
      </c>
      <c r="K227" s="32">
        <f>COUNTIFS('Raw Data from UFBs'!$A$3:$A$1389,'Summary By Town'!$A227,'Raw Data from UFBs'!$D$3:$D$1389,'Summary By Town'!$K$2)</f>
        <v>16</v>
      </c>
      <c r="L227" s="33">
        <f>SUMIFS('Raw Data from UFBs'!E$3:E$1389,'Raw Data from UFBs'!$A$3:$A$1389,'Summary By Town'!$A227,'Raw Data from UFBs'!$D$3:$D$1389,'Summary By Town'!$K$2)</f>
        <v>4191865.3200000003</v>
      </c>
      <c r="M227" s="33">
        <f>SUMIFS('Raw Data from UFBs'!F$3:F$1389,'Raw Data from UFBs'!$A$3:$A$1389,'Summary By Town'!$A227,'Raw Data from UFBs'!$D$3:$D$1389,'Summary By Town'!$K$2)</f>
        <v>266268380</v>
      </c>
      <c r="N227" s="34">
        <f t="shared" si="35"/>
        <v>9449039.3813937325</v>
      </c>
      <c r="O227" s="32">
        <f>COUNTIFS('Raw Data from UFBs'!$A$3:$A$1389,'Summary By Town'!$A227,'Raw Data from UFBs'!$D$3:$D$1389,'Summary By Town'!$O$2)</f>
        <v>0</v>
      </c>
      <c r="P227" s="33">
        <f>SUMIFS('Raw Data from UFBs'!E$3:E$1389,'Raw Data from UFBs'!$A$3:$A$1389,'Summary By Town'!$A227,'Raw Data from UFBs'!$D$3:$D$1389,'Summary By Town'!$O$2)</f>
        <v>0</v>
      </c>
      <c r="Q227" s="33">
        <f>SUMIFS('Raw Data from UFBs'!F$3:F$1389,'Raw Data from UFBs'!$A$3:$A$1389,'Summary By Town'!$A227,'Raw Data from UFBs'!$D$3:$D$1389,'Summary By Town'!$O$2)</f>
        <v>0</v>
      </c>
      <c r="R227" s="34">
        <f t="shared" si="36"/>
        <v>0</v>
      </c>
      <c r="S227" s="32">
        <f t="shared" si="37"/>
        <v>16</v>
      </c>
      <c r="T227" s="33">
        <f t="shared" si="38"/>
        <v>4191865.3200000003</v>
      </c>
      <c r="U227" s="33">
        <f t="shared" si="39"/>
        <v>266268380</v>
      </c>
      <c r="V227" s="34">
        <f t="shared" si="40"/>
        <v>9449039.3813937325</v>
      </c>
      <c r="W227" s="73">
        <v>2194353354</v>
      </c>
      <c r="X227" s="74">
        <v>3.5486900026934229</v>
      </c>
      <c r="Y227" s="75">
        <v>0.29562020953379542</v>
      </c>
      <c r="Z227" s="5">
        <f t="shared" si="41"/>
        <v>1554126.8975848493</v>
      </c>
      <c r="AA227" s="10">
        <f t="shared" si="42"/>
        <v>0.12134252649630466</v>
      </c>
      <c r="AB227" s="73">
        <v>27643120.32</v>
      </c>
      <c r="AC227" s="7">
        <f t="shared" si="43"/>
        <v>5.6221109614041184E-2</v>
      </c>
      <c r="AE227" s="6" t="s">
        <v>440</v>
      </c>
      <c r="AF227" s="6" t="s">
        <v>1437</v>
      </c>
      <c r="AG227" s="6" t="s">
        <v>470</v>
      </c>
      <c r="AH227" s="6" t="s">
        <v>1444</v>
      </c>
      <c r="AI227" s="6" t="s">
        <v>468</v>
      </c>
      <c r="AJ227" s="6" t="s">
        <v>469</v>
      </c>
      <c r="AK227" s="6" t="s">
        <v>472</v>
      </c>
      <c r="AL227" s="6" t="s">
        <v>2319</v>
      </c>
      <c r="AM227" s="6" t="s">
        <v>2319</v>
      </c>
      <c r="AN227" s="6" t="s">
        <v>2319</v>
      </c>
      <c r="AO227" s="6" t="s">
        <v>2319</v>
      </c>
      <c r="AP227" s="6" t="s">
        <v>2319</v>
      </c>
      <c r="AQ227" s="6" t="s">
        <v>2319</v>
      </c>
      <c r="AR227" s="6" t="s">
        <v>2319</v>
      </c>
      <c r="AS227" s="6" t="s">
        <v>2319</v>
      </c>
      <c r="AT227" s="6" t="s">
        <v>2319</v>
      </c>
    </row>
    <row r="228" spans="1:46" ht="17.25" customHeight="1" x14ac:dyDescent="0.25">
      <c r="A228" t="s">
        <v>1441</v>
      </c>
      <c r="B228" t="s">
        <v>1877</v>
      </c>
      <c r="C228" t="s">
        <v>1436</v>
      </c>
      <c r="D228" s="28" t="str">
        <f t="shared" si="33"/>
        <v>National Park borough, Gloucester County</v>
      </c>
      <c r="E228" t="s">
        <v>2216</v>
      </c>
      <c r="F228" t="s">
        <v>2201</v>
      </c>
      <c r="G228" s="32">
        <f>COUNTIFS('Raw Data from UFBs'!$A$3:$A$1389,'Summary By Town'!$A228,'Raw Data from UFBs'!$D$3:$D$1389,'Summary By Town'!$G$2)</f>
        <v>0</v>
      </c>
      <c r="H228" s="33">
        <f>SUMIFS('Raw Data from UFBs'!E$3:E$1389,'Raw Data from UFBs'!$A$3:$A$1389,'Summary By Town'!$A228,'Raw Data from UFBs'!$D$3:$D$1389,'Summary By Town'!$G$2)</f>
        <v>0</v>
      </c>
      <c r="I228" s="33">
        <f>SUMIFS('Raw Data from UFBs'!F$3:F$1389,'Raw Data from UFBs'!$A$3:$A$1389,'Summary By Town'!$A228,'Raw Data from UFBs'!$D$3:$D$1389,'Summary By Town'!$G$2)</f>
        <v>0</v>
      </c>
      <c r="J228" s="34">
        <f t="shared" si="34"/>
        <v>0</v>
      </c>
      <c r="K228" s="32">
        <f>COUNTIFS('Raw Data from UFBs'!$A$3:$A$1389,'Summary By Town'!$A228,'Raw Data from UFBs'!$D$3:$D$1389,'Summary By Town'!$K$2)</f>
        <v>0</v>
      </c>
      <c r="L228" s="33">
        <f>SUMIFS('Raw Data from UFBs'!E$3:E$1389,'Raw Data from UFBs'!$A$3:$A$1389,'Summary By Town'!$A228,'Raw Data from UFBs'!$D$3:$D$1389,'Summary By Town'!$K$2)</f>
        <v>0</v>
      </c>
      <c r="M228" s="33">
        <f>SUMIFS('Raw Data from UFBs'!F$3:F$1389,'Raw Data from UFBs'!$A$3:$A$1389,'Summary By Town'!$A228,'Raw Data from UFBs'!$D$3:$D$1389,'Summary By Town'!$K$2)</f>
        <v>0</v>
      </c>
      <c r="N228" s="34">
        <f t="shared" si="35"/>
        <v>0</v>
      </c>
      <c r="O228" s="32">
        <f>COUNTIFS('Raw Data from UFBs'!$A$3:$A$1389,'Summary By Town'!$A228,'Raw Data from UFBs'!$D$3:$D$1389,'Summary By Town'!$O$2)</f>
        <v>0</v>
      </c>
      <c r="P228" s="33">
        <f>SUMIFS('Raw Data from UFBs'!E$3:E$1389,'Raw Data from UFBs'!$A$3:$A$1389,'Summary By Town'!$A228,'Raw Data from UFBs'!$D$3:$D$1389,'Summary By Town'!$O$2)</f>
        <v>0</v>
      </c>
      <c r="Q228" s="33">
        <f>SUMIFS('Raw Data from UFBs'!F$3:F$1389,'Raw Data from UFBs'!$A$3:$A$1389,'Summary By Town'!$A228,'Raw Data from UFBs'!$D$3:$D$1389,'Summary By Town'!$O$2)</f>
        <v>0</v>
      </c>
      <c r="R228" s="34">
        <f t="shared" si="36"/>
        <v>0</v>
      </c>
      <c r="S228" s="32">
        <f t="shared" si="37"/>
        <v>0</v>
      </c>
      <c r="T228" s="33">
        <f t="shared" si="38"/>
        <v>0</v>
      </c>
      <c r="U228" s="33">
        <f t="shared" si="39"/>
        <v>0</v>
      </c>
      <c r="V228" s="34">
        <f t="shared" si="40"/>
        <v>0</v>
      </c>
      <c r="W228" s="73">
        <v>187260579</v>
      </c>
      <c r="X228" s="74">
        <v>4.3788381257140445</v>
      </c>
      <c r="Y228" s="75">
        <v>0.20940404364825138</v>
      </c>
      <c r="Z228" s="5">
        <f t="shared" si="41"/>
        <v>0</v>
      </c>
      <c r="AA228" s="10">
        <f t="shared" si="42"/>
        <v>0</v>
      </c>
      <c r="AB228" s="73">
        <v>3247727.79</v>
      </c>
      <c r="AC228" s="7">
        <f t="shared" si="43"/>
        <v>0</v>
      </c>
      <c r="AE228" s="6" t="s">
        <v>478</v>
      </c>
      <c r="AF228" s="6" t="s">
        <v>2319</v>
      </c>
      <c r="AG228" s="6" t="s">
        <v>2319</v>
      </c>
      <c r="AH228" s="6" t="s">
        <v>2319</v>
      </c>
      <c r="AI228" s="6" t="s">
        <v>2319</v>
      </c>
      <c r="AJ228" s="6" t="s">
        <v>2319</v>
      </c>
      <c r="AK228" s="6" t="s">
        <v>2319</v>
      </c>
      <c r="AL228" s="6" t="s">
        <v>2319</v>
      </c>
      <c r="AM228" s="6" t="s">
        <v>2319</v>
      </c>
      <c r="AN228" s="6" t="s">
        <v>2319</v>
      </c>
      <c r="AO228" s="6" t="s">
        <v>2319</v>
      </c>
      <c r="AP228" s="6" t="s">
        <v>2319</v>
      </c>
      <c r="AQ228" s="6" t="s">
        <v>2319</v>
      </c>
      <c r="AR228" s="6" t="s">
        <v>2319</v>
      </c>
      <c r="AS228" s="6" t="s">
        <v>2319</v>
      </c>
      <c r="AT228" s="6" t="s">
        <v>2319</v>
      </c>
    </row>
    <row r="229" spans="1:46" ht="17.25" customHeight="1" x14ac:dyDescent="0.25">
      <c r="A229" t="s">
        <v>1442</v>
      </c>
      <c r="B229" t="s">
        <v>1878</v>
      </c>
      <c r="C229" t="s">
        <v>1436</v>
      </c>
      <c r="D229" s="28" t="str">
        <f t="shared" si="33"/>
        <v>Newfield borough, Gloucester County</v>
      </c>
      <c r="E229" t="s">
        <v>2216</v>
      </c>
      <c r="F229" t="s">
        <v>2201</v>
      </c>
      <c r="G229" s="32">
        <f>COUNTIFS('Raw Data from UFBs'!$A$3:$A$1389,'Summary By Town'!$A229,'Raw Data from UFBs'!$D$3:$D$1389,'Summary By Town'!$G$2)</f>
        <v>0</v>
      </c>
      <c r="H229" s="33">
        <f>SUMIFS('Raw Data from UFBs'!E$3:E$1389,'Raw Data from UFBs'!$A$3:$A$1389,'Summary By Town'!$A229,'Raw Data from UFBs'!$D$3:$D$1389,'Summary By Town'!$G$2)</f>
        <v>0</v>
      </c>
      <c r="I229" s="33">
        <f>SUMIFS('Raw Data from UFBs'!F$3:F$1389,'Raw Data from UFBs'!$A$3:$A$1389,'Summary By Town'!$A229,'Raw Data from UFBs'!$D$3:$D$1389,'Summary By Town'!$G$2)</f>
        <v>0</v>
      </c>
      <c r="J229" s="34">
        <f t="shared" si="34"/>
        <v>0</v>
      </c>
      <c r="K229" s="32">
        <f>COUNTIFS('Raw Data from UFBs'!$A$3:$A$1389,'Summary By Town'!$A229,'Raw Data from UFBs'!$D$3:$D$1389,'Summary By Town'!$K$2)</f>
        <v>0</v>
      </c>
      <c r="L229" s="33">
        <f>SUMIFS('Raw Data from UFBs'!E$3:E$1389,'Raw Data from UFBs'!$A$3:$A$1389,'Summary By Town'!$A229,'Raw Data from UFBs'!$D$3:$D$1389,'Summary By Town'!$K$2)</f>
        <v>0</v>
      </c>
      <c r="M229" s="33">
        <f>SUMIFS('Raw Data from UFBs'!F$3:F$1389,'Raw Data from UFBs'!$A$3:$A$1389,'Summary By Town'!$A229,'Raw Data from UFBs'!$D$3:$D$1389,'Summary By Town'!$K$2)</f>
        <v>0</v>
      </c>
      <c r="N229" s="34">
        <f t="shared" si="35"/>
        <v>0</v>
      </c>
      <c r="O229" s="32">
        <f>COUNTIFS('Raw Data from UFBs'!$A$3:$A$1389,'Summary By Town'!$A229,'Raw Data from UFBs'!$D$3:$D$1389,'Summary By Town'!$O$2)</f>
        <v>0</v>
      </c>
      <c r="P229" s="33">
        <f>SUMIFS('Raw Data from UFBs'!E$3:E$1389,'Raw Data from UFBs'!$A$3:$A$1389,'Summary By Town'!$A229,'Raw Data from UFBs'!$D$3:$D$1389,'Summary By Town'!$O$2)</f>
        <v>0</v>
      </c>
      <c r="Q229" s="33">
        <f>SUMIFS('Raw Data from UFBs'!F$3:F$1389,'Raw Data from UFBs'!$A$3:$A$1389,'Summary By Town'!$A229,'Raw Data from UFBs'!$D$3:$D$1389,'Summary By Town'!$O$2)</f>
        <v>0</v>
      </c>
      <c r="R229" s="34">
        <f t="shared" si="36"/>
        <v>0</v>
      </c>
      <c r="S229" s="32">
        <f t="shared" si="37"/>
        <v>0</v>
      </c>
      <c r="T229" s="33">
        <f t="shared" si="38"/>
        <v>0</v>
      </c>
      <c r="U229" s="33">
        <f t="shared" si="39"/>
        <v>0</v>
      </c>
      <c r="V229" s="34">
        <f t="shared" si="40"/>
        <v>0</v>
      </c>
      <c r="W229" s="73">
        <v>140981200</v>
      </c>
      <c r="X229" s="74">
        <v>3.4654620254814383</v>
      </c>
      <c r="Y229" s="75">
        <v>0.23526678860496569</v>
      </c>
      <c r="Z229" s="5">
        <f t="shared" si="41"/>
        <v>0</v>
      </c>
      <c r="AA229" s="10">
        <f t="shared" si="42"/>
        <v>0</v>
      </c>
      <c r="AB229" s="73">
        <v>1643830.1600000001</v>
      </c>
      <c r="AC229" s="7">
        <f t="shared" si="43"/>
        <v>0</v>
      </c>
      <c r="AE229" s="6" t="s">
        <v>336</v>
      </c>
      <c r="AF229" s="6" t="s">
        <v>1438</v>
      </c>
      <c r="AG229" s="6" t="s">
        <v>2319</v>
      </c>
      <c r="AH229" s="6" t="s">
        <v>2319</v>
      </c>
      <c r="AI229" s="6" t="s">
        <v>2319</v>
      </c>
      <c r="AJ229" s="6" t="s">
        <v>2319</v>
      </c>
      <c r="AK229" s="6" t="s">
        <v>2319</v>
      </c>
      <c r="AL229" s="6" t="s">
        <v>2319</v>
      </c>
      <c r="AM229" s="6" t="s">
        <v>2319</v>
      </c>
      <c r="AN229" s="6" t="s">
        <v>2319</v>
      </c>
      <c r="AO229" s="6" t="s">
        <v>2319</v>
      </c>
      <c r="AP229" s="6" t="s">
        <v>2319</v>
      </c>
      <c r="AQ229" s="6" t="s">
        <v>2319</v>
      </c>
      <c r="AR229" s="6" t="s">
        <v>2319</v>
      </c>
      <c r="AS229" s="6" t="s">
        <v>2319</v>
      </c>
      <c r="AT229" s="6" t="s">
        <v>2319</v>
      </c>
    </row>
    <row r="230" spans="1:46" ht="17.25" customHeight="1" x14ac:dyDescent="0.25">
      <c r="A230" t="s">
        <v>1443</v>
      </c>
      <c r="B230" t="s">
        <v>1879</v>
      </c>
      <c r="C230" t="s">
        <v>1436</v>
      </c>
      <c r="D230" s="28" t="str">
        <f t="shared" si="33"/>
        <v>Paulsboro borough, Gloucester County</v>
      </c>
      <c r="E230" t="s">
        <v>2216</v>
      </c>
      <c r="F230" t="s">
        <v>2201</v>
      </c>
      <c r="G230" s="32">
        <f>COUNTIFS('Raw Data from UFBs'!$A$3:$A$1389,'Summary By Town'!$A230,'Raw Data from UFBs'!$D$3:$D$1389,'Summary By Town'!$G$2)</f>
        <v>0</v>
      </c>
      <c r="H230" s="33">
        <f>SUMIFS('Raw Data from UFBs'!E$3:E$1389,'Raw Data from UFBs'!$A$3:$A$1389,'Summary By Town'!$A230,'Raw Data from UFBs'!$D$3:$D$1389,'Summary By Town'!$G$2)</f>
        <v>0</v>
      </c>
      <c r="I230" s="33">
        <f>SUMIFS('Raw Data from UFBs'!F$3:F$1389,'Raw Data from UFBs'!$A$3:$A$1389,'Summary By Town'!$A230,'Raw Data from UFBs'!$D$3:$D$1389,'Summary By Town'!$G$2)</f>
        <v>0</v>
      </c>
      <c r="J230" s="34">
        <f t="shared" si="34"/>
        <v>0</v>
      </c>
      <c r="K230" s="32">
        <f>COUNTIFS('Raw Data from UFBs'!$A$3:$A$1389,'Summary By Town'!$A230,'Raw Data from UFBs'!$D$3:$D$1389,'Summary By Town'!$K$2)</f>
        <v>0</v>
      </c>
      <c r="L230" s="33">
        <f>SUMIFS('Raw Data from UFBs'!E$3:E$1389,'Raw Data from UFBs'!$A$3:$A$1389,'Summary By Town'!$A230,'Raw Data from UFBs'!$D$3:$D$1389,'Summary By Town'!$K$2)</f>
        <v>0</v>
      </c>
      <c r="M230" s="33">
        <f>SUMIFS('Raw Data from UFBs'!F$3:F$1389,'Raw Data from UFBs'!$A$3:$A$1389,'Summary By Town'!$A230,'Raw Data from UFBs'!$D$3:$D$1389,'Summary By Town'!$K$2)</f>
        <v>0</v>
      </c>
      <c r="N230" s="34">
        <f t="shared" si="35"/>
        <v>0</v>
      </c>
      <c r="O230" s="32">
        <f>COUNTIFS('Raw Data from UFBs'!$A$3:$A$1389,'Summary By Town'!$A230,'Raw Data from UFBs'!$D$3:$D$1389,'Summary By Town'!$O$2)</f>
        <v>0</v>
      </c>
      <c r="P230" s="33">
        <f>SUMIFS('Raw Data from UFBs'!E$3:E$1389,'Raw Data from UFBs'!$A$3:$A$1389,'Summary By Town'!$A230,'Raw Data from UFBs'!$D$3:$D$1389,'Summary By Town'!$O$2)</f>
        <v>0</v>
      </c>
      <c r="Q230" s="33">
        <f>SUMIFS('Raw Data from UFBs'!F$3:F$1389,'Raw Data from UFBs'!$A$3:$A$1389,'Summary By Town'!$A230,'Raw Data from UFBs'!$D$3:$D$1389,'Summary By Town'!$O$2)</f>
        <v>0</v>
      </c>
      <c r="R230" s="34">
        <f t="shared" si="36"/>
        <v>0</v>
      </c>
      <c r="S230" s="32">
        <f t="shared" si="37"/>
        <v>0</v>
      </c>
      <c r="T230" s="33">
        <f t="shared" si="38"/>
        <v>0</v>
      </c>
      <c r="U230" s="33">
        <f t="shared" si="39"/>
        <v>0</v>
      </c>
      <c r="V230" s="34">
        <f t="shared" si="40"/>
        <v>0</v>
      </c>
      <c r="W230" s="73">
        <v>407632800</v>
      </c>
      <c r="X230" s="74">
        <v>4.0733857449351758</v>
      </c>
      <c r="Y230" s="75">
        <v>0.37524135847482376</v>
      </c>
      <c r="Z230" s="5">
        <f t="shared" si="41"/>
        <v>0</v>
      </c>
      <c r="AA230" s="10">
        <f t="shared" si="42"/>
        <v>0</v>
      </c>
      <c r="AB230" s="73">
        <v>9012357.0999999996</v>
      </c>
      <c r="AC230" s="7">
        <f t="shared" si="43"/>
        <v>0</v>
      </c>
      <c r="AE230" s="6" t="s">
        <v>450</v>
      </c>
      <c r="AF230" s="6" t="s">
        <v>1439</v>
      </c>
      <c r="AG230" s="6" t="s">
        <v>478</v>
      </c>
      <c r="AH230" s="6" t="s">
        <v>2319</v>
      </c>
      <c r="AI230" s="6" t="s">
        <v>2319</v>
      </c>
      <c r="AJ230" s="6" t="s">
        <v>2319</v>
      </c>
      <c r="AK230" s="6" t="s">
        <v>2319</v>
      </c>
      <c r="AL230" s="6" t="s">
        <v>2319</v>
      </c>
      <c r="AM230" s="6" t="s">
        <v>2319</v>
      </c>
      <c r="AN230" s="6" t="s">
        <v>2319</v>
      </c>
      <c r="AO230" s="6" t="s">
        <v>2319</v>
      </c>
      <c r="AP230" s="6" t="s">
        <v>2319</v>
      </c>
      <c r="AQ230" s="6" t="s">
        <v>2319</v>
      </c>
      <c r="AR230" s="6" t="s">
        <v>2319</v>
      </c>
      <c r="AS230" s="6" t="s">
        <v>2319</v>
      </c>
      <c r="AT230" s="6" t="s">
        <v>2319</v>
      </c>
    </row>
    <row r="231" spans="1:46" ht="17.25" customHeight="1" x14ac:dyDescent="0.25">
      <c r="A231" t="s">
        <v>1444</v>
      </c>
      <c r="B231" t="s">
        <v>1880</v>
      </c>
      <c r="C231" t="s">
        <v>1436</v>
      </c>
      <c r="D231" s="28" t="str">
        <f t="shared" si="33"/>
        <v>Pitman borough, Gloucester County</v>
      </c>
      <c r="E231" t="s">
        <v>2216</v>
      </c>
      <c r="F231" t="s">
        <v>2201</v>
      </c>
      <c r="G231" s="32">
        <f>COUNTIFS('Raw Data from UFBs'!$A$3:$A$1389,'Summary By Town'!$A231,'Raw Data from UFBs'!$D$3:$D$1389,'Summary By Town'!$G$2)</f>
        <v>0</v>
      </c>
      <c r="H231" s="33">
        <f>SUMIFS('Raw Data from UFBs'!E$3:E$1389,'Raw Data from UFBs'!$A$3:$A$1389,'Summary By Town'!$A231,'Raw Data from UFBs'!$D$3:$D$1389,'Summary By Town'!$G$2)</f>
        <v>0</v>
      </c>
      <c r="I231" s="33">
        <f>SUMIFS('Raw Data from UFBs'!F$3:F$1389,'Raw Data from UFBs'!$A$3:$A$1389,'Summary By Town'!$A231,'Raw Data from UFBs'!$D$3:$D$1389,'Summary By Town'!$G$2)</f>
        <v>0</v>
      </c>
      <c r="J231" s="34">
        <f t="shared" si="34"/>
        <v>0</v>
      </c>
      <c r="K231" s="32">
        <f>COUNTIFS('Raw Data from UFBs'!$A$3:$A$1389,'Summary By Town'!$A231,'Raw Data from UFBs'!$D$3:$D$1389,'Summary By Town'!$K$2)</f>
        <v>0</v>
      </c>
      <c r="L231" s="33">
        <f>SUMIFS('Raw Data from UFBs'!E$3:E$1389,'Raw Data from UFBs'!$A$3:$A$1389,'Summary By Town'!$A231,'Raw Data from UFBs'!$D$3:$D$1389,'Summary By Town'!$K$2)</f>
        <v>0</v>
      </c>
      <c r="M231" s="33">
        <f>SUMIFS('Raw Data from UFBs'!F$3:F$1389,'Raw Data from UFBs'!$A$3:$A$1389,'Summary By Town'!$A231,'Raw Data from UFBs'!$D$3:$D$1389,'Summary By Town'!$K$2)</f>
        <v>0</v>
      </c>
      <c r="N231" s="34">
        <f t="shared" si="35"/>
        <v>0</v>
      </c>
      <c r="O231" s="32">
        <f>COUNTIFS('Raw Data from UFBs'!$A$3:$A$1389,'Summary By Town'!$A231,'Raw Data from UFBs'!$D$3:$D$1389,'Summary By Town'!$O$2)</f>
        <v>0</v>
      </c>
      <c r="P231" s="33">
        <f>SUMIFS('Raw Data from UFBs'!E$3:E$1389,'Raw Data from UFBs'!$A$3:$A$1389,'Summary By Town'!$A231,'Raw Data from UFBs'!$D$3:$D$1389,'Summary By Town'!$O$2)</f>
        <v>0</v>
      </c>
      <c r="Q231" s="33">
        <f>SUMIFS('Raw Data from UFBs'!F$3:F$1389,'Raw Data from UFBs'!$A$3:$A$1389,'Summary By Town'!$A231,'Raw Data from UFBs'!$D$3:$D$1389,'Summary By Town'!$O$2)</f>
        <v>0</v>
      </c>
      <c r="R231" s="34">
        <f t="shared" si="36"/>
        <v>0</v>
      </c>
      <c r="S231" s="32">
        <f t="shared" si="37"/>
        <v>0</v>
      </c>
      <c r="T231" s="33">
        <f t="shared" si="38"/>
        <v>0</v>
      </c>
      <c r="U231" s="33">
        <f t="shared" si="39"/>
        <v>0</v>
      </c>
      <c r="V231" s="34">
        <f t="shared" si="40"/>
        <v>0</v>
      </c>
      <c r="W231" s="73">
        <v>657848900</v>
      </c>
      <c r="X231" s="74">
        <v>4.3254342904422698</v>
      </c>
      <c r="Y231" s="75">
        <v>0.2419008751617007</v>
      </c>
      <c r="Z231" s="5">
        <f t="shared" si="41"/>
        <v>0</v>
      </c>
      <c r="AA231" s="10">
        <f t="shared" si="42"/>
        <v>0</v>
      </c>
      <c r="AB231" s="73">
        <v>8880931.0500000007</v>
      </c>
      <c r="AC231" s="7">
        <f t="shared" si="43"/>
        <v>0</v>
      </c>
      <c r="AE231" s="6" t="s">
        <v>454</v>
      </c>
      <c r="AF231" s="6" t="s">
        <v>469</v>
      </c>
      <c r="AG231" s="6" t="s">
        <v>472</v>
      </c>
      <c r="AH231" s="6" t="s">
        <v>2319</v>
      </c>
      <c r="AI231" s="6" t="s">
        <v>2319</v>
      </c>
      <c r="AJ231" s="6" t="s">
        <v>2319</v>
      </c>
      <c r="AK231" s="6" t="s">
        <v>2319</v>
      </c>
      <c r="AL231" s="6" t="s">
        <v>2319</v>
      </c>
      <c r="AM231" s="6" t="s">
        <v>2319</v>
      </c>
      <c r="AN231" s="6" t="s">
        <v>2319</v>
      </c>
      <c r="AO231" s="6" t="s">
        <v>2319</v>
      </c>
      <c r="AP231" s="6" t="s">
        <v>2319</v>
      </c>
      <c r="AQ231" s="6" t="s">
        <v>2319</v>
      </c>
      <c r="AR231" s="6" t="s">
        <v>2319</v>
      </c>
      <c r="AS231" s="6" t="s">
        <v>2319</v>
      </c>
      <c r="AT231" s="6" t="s">
        <v>2319</v>
      </c>
    </row>
    <row r="232" spans="1:46" ht="17.25" customHeight="1" x14ac:dyDescent="0.25">
      <c r="A232" t="s">
        <v>1446</v>
      </c>
      <c r="B232" t="s">
        <v>1881</v>
      </c>
      <c r="C232" t="s">
        <v>1436</v>
      </c>
      <c r="D232" s="28" t="str">
        <f t="shared" si="33"/>
        <v>Swedesboro borough, Gloucester County</v>
      </c>
      <c r="E232" t="s">
        <v>2216</v>
      </c>
      <c r="F232" t="s">
        <v>2206</v>
      </c>
      <c r="G232" s="32">
        <f>COUNTIFS('Raw Data from UFBs'!$A$3:$A$1389,'Summary By Town'!$A232,'Raw Data from UFBs'!$D$3:$D$1389,'Summary By Town'!$G$2)</f>
        <v>0</v>
      </c>
      <c r="H232" s="33">
        <f>SUMIFS('Raw Data from UFBs'!E$3:E$1389,'Raw Data from UFBs'!$A$3:$A$1389,'Summary By Town'!$A232,'Raw Data from UFBs'!$D$3:$D$1389,'Summary By Town'!$G$2)</f>
        <v>0</v>
      </c>
      <c r="I232" s="33">
        <f>SUMIFS('Raw Data from UFBs'!F$3:F$1389,'Raw Data from UFBs'!$A$3:$A$1389,'Summary By Town'!$A232,'Raw Data from UFBs'!$D$3:$D$1389,'Summary By Town'!$G$2)</f>
        <v>0</v>
      </c>
      <c r="J232" s="34">
        <f t="shared" si="34"/>
        <v>0</v>
      </c>
      <c r="K232" s="32">
        <f>COUNTIFS('Raw Data from UFBs'!$A$3:$A$1389,'Summary By Town'!$A232,'Raw Data from UFBs'!$D$3:$D$1389,'Summary By Town'!$K$2)</f>
        <v>0</v>
      </c>
      <c r="L232" s="33">
        <f>SUMIFS('Raw Data from UFBs'!E$3:E$1389,'Raw Data from UFBs'!$A$3:$A$1389,'Summary By Town'!$A232,'Raw Data from UFBs'!$D$3:$D$1389,'Summary By Town'!$K$2)</f>
        <v>0</v>
      </c>
      <c r="M232" s="33">
        <f>SUMIFS('Raw Data from UFBs'!F$3:F$1389,'Raw Data from UFBs'!$A$3:$A$1389,'Summary By Town'!$A232,'Raw Data from UFBs'!$D$3:$D$1389,'Summary By Town'!$K$2)</f>
        <v>0</v>
      </c>
      <c r="N232" s="34">
        <f t="shared" si="35"/>
        <v>0</v>
      </c>
      <c r="O232" s="32">
        <f>COUNTIFS('Raw Data from UFBs'!$A$3:$A$1389,'Summary By Town'!$A232,'Raw Data from UFBs'!$D$3:$D$1389,'Summary By Town'!$O$2)</f>
        <v>0</v>
      </c>
      <c r="P232" s="33">
        <f>SUMIFS('Raw Data from UFBs'!E$3:E$1389,'Raw Data from UFBs'!$A$3:$A$1389,'Summary By Town'!$A232,'Raw Data from UFBs'!$D$3:$D$1389,'Summary By Town'!$O$2)</f>
        <v>0</v>
      </c>
      <c r="Q232" s="33">
        <f>SUMIFS('Raw Data from UFBs'!F$3:F$1389,'Raw Data from UFBs'!$A$3:$A$1389,'Summary By Town'!$A232,'Raw Data from UFBs'!$D$3:$D$1389,'Summary By Town'!$O$2)</f>
        <v>0</v>
      </c>
      <c r="R232" s="34">
        <f t="shared" si="36"/>
        <v>0</v>
      </c>
      <c r="S232" s="32">
        <f t="shared" si="37"/>
        <v>0</v>
      </c>
      <c r="T232" s="33">
        <f t="shared" si="38"/>
        <v>0</v>
      </c>
      <c r="U232" s="33">
        <f t="shared" si="39"/>
        <v>0</v>
      </c>
      <c r="V232" s="34">
        <f t="shared" si="40"/>
        <v>0</v>
      </c>
      <c r="W232" s="73">
        <v>200197100</v>
      </c>
      <c r="X232" s="74">
        <v>3.9877308631361954</v>
      </c>
      <c r="Y232" s="75">
        <v>0.25938357372752974</v>
      </c>
      <c r="Z232" s="5">
        <f t="shared" si="41"/>
        <v>0</v>
      </c>
      <c r="AA232" s="10">
        <f t="shared" si="42"/>
        <v>0</v>
      </c>
      <c r="AB232" s="73">
        <v>2857442.63</v>
      </c>
      <c r="AC232" s="7">
        <f t="shared" si="43"/>
        <v>0</v>
      </c>
      <c r="AE232" s="6" t="s">
        <v>496</v>
      </c>
      <c r="AF232" s="6" t="s">
        <v>2319</v>
      </c>
      <c r="AG232" s="6" t="s">
        <v>2319</v>
      </c>
      <c r="AH232" s="6" t="s">
        <v>2319</v>
      </c>
      <c r="AI232" s="6" t="s">
        <v>2319</v>
      </c>
      <c r="AJ232" s="6" t="s">
        <v>2319</v>
      </c>
      <c r="AK232" s="6" t="s">
        <v>2319</v>
      </c>
      <c r="AL232" s="6" t="s">
        <v>2319</v>
      </c>
      <c r="AM232" s="6" t="s">
        <v>2319</v>
      </c>
      <c r="AN232" s="6" t="s">
        <v>2319</v>
      </c>
      <c r="AO232" s="6" t="s">
        <v>2319</v>
      </c>
      <c r="AP232" s="6" t="s">
        <v>2319</v>
      </c>
      <c r="AQ232" s="6" t="s">
        <v>2319</v>
      </c>
      <c r="AR232" s="6" t="s">
        <v>2319</v>
      </c>
      <c r="AS232" s="6" t="s">
        <v>2319</v>
      </c>
      <c r="AT232" s="6" t="s">
        <v>2319</v>
      </c>
    </row>
    <row r="233" spans="1:46" ht="17.25" customHeight="1" x14ac:dyDescent="0.25">
      <c r="A233" t="s">
        <v>1447</v>
      </c>
      <c r="B233" t="s">
        <v>1882</v>
      </c>
      <c r="C233" t="s">
        <v>1436</v>
      </c>
      <c r="D233" s="28" t="str">
        <f t="shared" si="33"/>
        <v>Wenonah borough, Gloucester County</v>
      </c>
      <c r="E233" t="s">
        <v>2216</v>
      </c>
      <c r="F233" t="s">
        <v>2201</v>
      </c>
      <c r="G233" s="32">
        <f>COUNTIFS('Raw Data from UFBs'!$A$3:$A$1389,'Summary By Town'!$A233,'Raw Data from UFBs'!$D$3:$D$1389,'Summary By Town'!$G$2)</f>
        <v>0</v>
      </c>
      <c r="H233" s="33">
        <f>SUMIFS('Raw Data from UFBs'!E$3:E$1389,'Raw Data from UFBs'!$A$3:$A$1389,'Summary By Town'!$A233,'Raw Data from UFBs'!$D$3:$D$1389,'Summary By Town'!$G$2)</f>
        <v>0</v>
      </c>
      <c r="I233" s="33">
        <f>SUMIFS('Raw Data from UFBs'!F$3:F$1389,'Raw Data from UFBs'!$A$3:$A$1389,'Summary By Town'!$A233,'Raw Data from UFBs'!$D$3:$D$1389,'Summary By Town'!$G$2)</f>
        <v>0</v>
      </c>
      <c r="J233" s="34">
        <f t="shared" si="34"/>
        <v>0</v>
      </c>
      <c r="K233" s="32">
        <f>COUNTIFS('Raw Data from UFBs'!$A$3:$A$1389,'Summary By Town'!$A233,'Raw Data from UFBs'!$D$3:$D$1389,'Summary By Town'!$K$2)</f>
        <v>0</v>
      </c>
      <c r="L233" s="33">
        <f>SUMIFS('Raw Data from UFBs'!E$3:E$1389,'Raw Data from UFBs'!$A$3:$A$1389,'Summary By Town'!$A233,'Raw Data from UFBs'!$D$3:$D$1389,'Summary By Town'!$K$2)</f>
        <v>0</v>
      </c>
      <c r="M233" s="33">
        <f>SUMIFS('Raw Data from UFBs'!F$3:F$1389,'Raw Data from UFBs'!$A$3:$A$1389,'Summary By Town'!$A233,'Raw Data from UFBs'!$D$3:$D$1389,'Summary By Town'!$K$2)</f>
        <v>0</v>
      </c>
      <c r="N233" s="34">
        <f t="shared" si="35"/>
        <v>0</v>
      </c>
      <c r="O233" s="32">
        <f>COUNTIFS('Raw Data from UFBs'!$A$3:$A$1389,'Summary By Town'!$A233,'Raw Data from UFBs'!$D$3:$D$1389,'Summary By Town'!$O$2)</f>
        <v>0</v>
      </c>
      <c r="P233" s="33">
        <f>SUMIFS('Raw Data from UFBs'!E$3:E$1389,'Raw Data from UFBs'!$A$3:$A$1389,'Summary By Town'!$A233,'Raw Data from UFBs'!$D$3:$D$1389,'Summary By Town'!$O$2)</f>
        <v>0</v>
      </c>
      <c r="Q233" s="33">
        <f>SUMIFS('Raw Data from UFBs'!F$3:F$1389,'Raw Data from UFBs'!$A$3:$A$1389,'Summary By Town'!$A233,'Raw Data from UFBs'!$D$3:$D$1389,'Summary By Town'!$O$2)</f>
        <v>0</v>
      </c>
      <c r="R233" s="34">
        <f t="shared" si="36"/>
        <v>0</v>
      </c>
      <c r="S233" s="32">
        <f t="shared" si="37"/>
        <v>0</v>
      </c>
      <c r="T233" s="33">
        <f t="shared" si="38"/>
        <v>0</v>
      </c>
      <c r="U233" s="33">
        <f t="shared" si="39"/>
        <v>0</v>
      </c>
      <c r="V233" s="34">
        <f t="shared" si="40"/>
        <v>0</v>
      </c>
      <c r="W233" s="73">
        <v>234354800</v>
      </c>
      <c r="X233" s="74">
        <v>4.14432430135248</v>
      </c>
      <c r="Y233" s="75">
        <v>0.17869192476973783</v>
      </c>
      <c r="Z233" s="5">
        <f t="shared" si="41"/>
        <v>0</v>
      </c>
      <c r="AA233" s="10">
        <f t="shared" si="42"/>
        <v>0</v>
      </c>
      <c r="AB233" s="73">
        <v>2447594.98</v>
      </c>
      <c r="AC233" s="7">
        <f t="shared" si="43"/>
        <v>0</v>
      </c>
      <c r="AE233" s="6" t="s">
        <v>469</v>
      </c>
      <c r="AF233" s="6" t="s">
        <v>444</v>
      </c>
      <c r="AG233" s="6" t="s">
        <v>2319</v>
      </c>
      <c r="AH233" s="6" t="s">
        <v>2319</v>
      </c>
      <c r="AI233" s="6" t="s">
        <v>2319</v>
      </c>
      <c r="AJ233" s="6" t="s">
        <v>2319</v>
      </c>
      <c r="AK233" s="6" t="s">
        <v>2319</v>
      </c>
      <c r="AL233" s="6" t="s">
        <v>2319</v>
      </c>
      <c r="AM233" s="6" t="s">
        <v>2319</v>
      </c>
      <c r="AN233" s="6" t="s">
        <v>2319</v>
      </c>
      <c r="AO233" s="6" t="s">
        <v>2319</v>
      </c>
      <c r="AP233" s="6" t="s">
        <v>2319</v>
      </c>
      <c r="AQ233" s="6" t="s">
        <v>2319</v>
      </c>
      <c r="AR233" s="6" t="s">
        <v>2319</v>
      </c>
      <c r="AS233" s="6" t="s">
        <v>2319</v>
      </c>
      <c r="AT233" s="6" t="s">
        <v>2319</v>
      </c>
    </row>
    <row r="234" spans="1:46" ht="17.25" customHeight="1" x14ac:dyDescent="0.25">
      <c r="A234" t="s">
        <v>1448</v>
      </c>
      <c r="B234" t="s">
        <v>1883</v>
      </c>
      <c r="C234" t="s">
        <v>1436</v>
      </c>
      <c r="D234" s="28" t="str">
        <f t="shared" si="33"/>
        <v>Westville borough, Gloucester County</v>
      </c>
      <c r="E234" t="s">
        <v>2216</v>
      </c>
      <c r="F234" t="s">
        <v>2201</v>
      </c>
      <c r="G234" s="32">
        <f>COUNTIFS('Raw Data from UFBs'!$A$3:$A$1389,'Summary By Town'!$A234,'Raw Data from UFBs'!$D$3:$D$1389,'Summary By Town'!$G$2)</f>
        <v>0</v>
      </c>
      <c r="H234" s="33">
        <f>SUMIFS('Raw Data from UFBs'!E$3:E$1389,'Raw Data from UFBs'!$A$3:$A$1389,'Summary By Town'!$A234,'Raw Data from UFBs'!$D$3:$D$1389,'Summary By Town'!$G$2)</f>
        <v>0</v>
      </c>
      <c r="I234" s="33">
        <f>SUMIFS('Raw Data from UFBs'!F$3:F$1389,'Raw Data from UFBs'!$A$3:$A$1389,'Summary By Town'!$A234,'Raw Data from UFBs'!$D$3:$D$1389,'Summary By Town'!$G$2)</f>
        <v>0</v>
      </c>
      <c r="J234" s="34">
        <f t="shared" si="34"/>
        <v>0</v>
      </c>
      <c r="K234" s="32">
        <f>COUNTIFS('Raw Data from UFBs'!$A$3:$A$1389,'Summary By Town'!$A234,'Raw Data from UFBs'!$D$3:$D$1389,'Summary By Town'!$K$2)</f>
        <v>0</v>
      </c>
      <c r="L234" s="33">
        <f>SUMIFS('Raw Data from UFBs'!E$3:E$1389,'Raw Data from UFBs'!$A$3:$A$1389,'Summary By Town'!$A234,'Raw Data from UFBs'!$D$3:$D$1389,'Summary By Town'!$K$2)</f>
        <v>0</v>
      </c>
      <c r="M234" s="33">
        <f>SUMIFS('Raw Data from UFBs'!F$3:F$1389,'Raw Data from UFBs'!$A$3:$A$1389,'Summary By Town'!$A234,'Raw Data from UFBs'!$D$3:$D$1389,'Summary By Town'!$K$2)</f>
        <v>0</v>
      </c>
      <c r="N234" s="34">
        <f t="shared" si="35"/>
        <v>0</v>
      </c>
      <c r="O234" s="32">
        <f>COUNTIFS('Raw Data from UFBs'!$A$3:$A$1389,'Summary By Town'!$A234,'Raw Data from UFBs'!$D$3:$D$1389,'Summary By Town'!$O$2)</f>
        <v>0</v>
      </c>
      <c r="P234" s="33">
        <f>SUMIFS('Raw Data from UFBs'!E$3:E$1389,'Raw Data from UFBs'!$A$3:$A$1389,'Summary By Town'!$A234,'Raw Data from UFBs'!$D$3:$D$1389,'Summary By Town'!$O$2)</f>
        <v>0</v>
      </c>
      <c r="Q234" s="33">
        <f>SUMIFS('Raw Data from UFBs'!F$3:F$1389,'Raw Data from UFBs'!$A$3:$A$1389,'Summary By Town'!$A234,'Raw Data from UFBs'!$D$3:$D$1389,'Summary By Town'!$O$2)</f>
        <v>0</v>
      </c>
      <c r="R234" s="34">
        <f t="shared" si="36"/>
        <v>0</v>
      </c>
      <c r="S234" s="32">
        <f t="shared" si="37"/>
        <v>0</v>
      </c>
      <c r="T234" s="33">
        <f t="shared" si="38"/>
        <v>0</v>
      </c>
      <c r="U234" s="33">
        <f t="shared" si="39"/>
        <v>0</v>
      </c>
      <c r="V234" s="34">
        <f t="shared" si="40"/>
        <v>0</v>
      </c>
      <c r="W234" s="73">
        <v>253730547</v>
      </c>
      <c r="X234" s="74">
        <v>4.558018043763151</v>
      </c>
      <c r="Y234" s="75">
        <v>0.29717803893019235</v>
      </c>
      <c r="Z234" s="5">
        <f t="shared" si="41"/>
        <v>0</v>
      </c>
      <c r="AA234" s="10">
        <f t="shared" si="42"/>
        <v>0</v>
      </c>
      <c r="AB234" s="73">
        <v>5674771.2799999993</v>
      </c>
      <c r="AC234" s="7">
        <f t="shared" si="43"/>
        <v>0</v>
      </c>
      <c r="AE234" s="6" t="s">
        <v>444</v>
      </c>
      <c r="AF234" s="6" t="s">
        <v>189</v>
      </c>
      <c r="AG234" s="6" t="s">
        <v>478</v>
      </c>
      <c r="AH234" s="6" t="s">
        <v>1383</v>
      </c>
      <c r="AI234" s="6" t="s">
        <v>263</v>
      </c>
      <c r="AJ234" s="6" t="s">
        <v>2319</v>
      </c>
      <c r="AK234" s="6" t="s">
        <v>2319</v>
      </c>
      <c r="AL234" s="6" t="s">
        <v>2319</v>
      </c>
      <c r="AM234" s="6" t="s">
        <v>2319</v>
      </c>
      <c r="AN234" s="6" t="s">
        <v>2319</v>
      </c>
      <c r="AO234" s="6" t="s">
        <v>2319</v>
      </c>
      <c r="AP234" s="6" t="s">
        <v>2319</v>
      </c>
      <c r="AQ234" s="6" t="s">
        <v>2319</v>
      </c>
      <c r="AR234" s="6" t="s">
        <v>2319</v>
      </c>
      <c r="AS234" s="6" t="s">
        <v>2319</v>
      </c>
      <c r="AT234" s="6" t="s">
        <v>2319</v>
      </c>
    </row>
    <row r="235" spans="1:46" ht="17.25" customHeight="1" x14ac:dyDescent="0.25">
      <c r="A235" t="s">
        <v>484</v>
      </c>
      <c r="B235" t="s">
        <v>1884</v>
      </c>
      <c r="C235" t="s">
        <v>1436</v>
      </c>
      <c r="D235" s="28" t="str">
        <f t="shared" si="33"/>
        <v>Woodbury city, Gloucester County</v>
      </c>
      <c r="E235" t="s">
        <v>2216</v>
      </c>
      <c r="F235" t="s">
        <v>2201</v>
      </c>
      <c r="G235" s="32">
        <f>COUNTIFS('Raw Data from UFBs'!$A$3:$A$1389,'Summary By Town'!$A235,'Raw Data from UFBs'!$D$3:$D$1389,'Summary By Town'!$G$2)</f>
        <v>8</v>
      </c>
      <c r="H235" s="33">
        <f>SUMIFS('Raw Data from UFBs'!E$3:E$1389,'Raw Data from UFBs'!$A$3:$A$1389,'Summary By Town'!$A235,'Raw Data from UFBs'!$D$3:$D$1389,'Summary By Town'!$G$2)</f>
        <v>474339.88</v>
      </c>
      <c r="I235" s="33">
        <f>SUMIFS('Raw Data from UFBs'!F$3:F$1389,'Raw Data from UFBs'!$A$3:$A$1389,'Summary By Town'!$A235,'Raw Data from UFBs'!$D$3:$D$1389,'Summary By Town'!$G$2)</f>
        <v>39284900</v>
      </c>
      <c r="J235" s="34">
        <f t="shared" si="34"/>
        <v>1874472.660431823</v>
      </c>
      <c r="K235" s="32">
        <f>COUNTIFS('Raw Data from UFBs'!$A$3:$A$1389,'Summary By Town'!$A235,'Raw Data from UFBs'!$D$3:$D$1389,'Summary By Town'!$K$2)</f>
        <v>4</v>
      </c>
      <c r="L235" s="33">
        <f>SUMIFS('Raw Data from UFBs'!E$3:E$1389,'Raw Data from UFBs'!$A$3:$A$1389,'Summary By Town'!$A235,'Raw Data from UFBs'!$D$3:$D$1389,'Summary By Town'!$K$2)</f>
        <v>177802.04</v>
      </c>
      <c r="M235" s="33">
        <f>SUMIFS('Raw Data from UFBs'!F$3:F$1389,'Raw Data from UFBs'!$A$3:$A$1389,'Summary By Town'!$A235,'Raw Data from UFBs'!$D$3:$D$1389,'Summary By Town'!$K$2)</f>
        <v>14995200</v>
      </c>
      <c r="N235" s="34">
        <f t="shared" si="35"/>
        <v>715493.5468260647</v>
      </c>
      <c r="O235" s="32">
        <f>COUNTIFS('Raw Data from UFBs'!$A$3:$A$1389,'Summary By Town'!$A235,'Raw Data from UFBs'!$D$3:$D$1389,'Summary By Town'!$O$2)</f>
        <v>0</v>
      </c>
      <c r="P235" s="33">
        <f>SUMIFS('Raw Data from UFBs'!E$3:E$1389,'Raw Data from UFBs'!$A$3:$A$1389,'Summary By Town'!$A235,'Raw Data from UFBs'!$D$3:$D$1389,'Summary By Town'!$O$2)</f>
        <v>0</v>
      </c>
      <c r="Q235" s="33">
        <f>SUMIFS('Raw Data from UFBs'!F$3:F$1389,'Raw Data from UFBs'!$A$3:$A$1389,'Summary By Town'!$A235,'Raw Data from UFBs'!$D$3:$D$1389,'Summary By Town'!$O$2)</f>
        <v>0</v>
      </c>
      <c r="R235" s="34">
        <f t="shared" si="36"/>
        <v>0</v>
      </c>
      <c r="S235" s="32">
        <f t="shared" si="37"/>
        <v>12</v>
      </c>
      <c r="T235" s="33">
        <f t="shared" si="38"/>
        <v>652141.92000000004</v>
      </c>
      <c r="U235" s="33">
        <f t="shared" si="39"/>
        <v>54280100</v>
      </c>
      <c r="V235" s="34">
        <f t="shared" si="40"/>
        <v>2589966.2072578878</v>
      </c>
      <c r="W235" s="73">
        <v>880037375</v>
      </c>
      <c r="X235" s="74">
        <v>4.7714838536736073</v>
      </c>
      <c r="Y235" s="75">
        <v>0.34130568547762108</v>
      </c>
      <c r="Z235" s="5">
        <f t="shared" si="41"/>
        <v>661390.44669773593</v>
      </c>
      <c r="AA235" s="10">
        <f t="shared" si="42"/>
        <v>6.1679312199666519E-2</v>
      </c>
      <c r="AB235" s="73">
        <v>14083310.25</v>
      </c>
      <c r="AC235" s="7">
        <f t="shared" si="43"/>
        <v>4.6962712242864628E-2</v>
      </c>
      <c r="AE235" s="6" t="s">
        <v>1449</v>
      </c>
      <c r="AF235" s="6" t="s">
        <v>444</v>
      </c>
      <c r="AG235" s="6" t="s">
        <v>478</v>
      </c>
      <c r="AH235" s="6" t="s">
        <v>2319</v>
      </c>
      <c r="AI235" s="6" t="s">
        <v>2319</v>
      </c>
      <c r="AJ235" s="6" t="s">
        <v>2319</v>
      </c>
      <c r="AK235" s="6" t="s">
        <v>2319</v>
      </c>
      <c r="AL235" s="6" t="s">
        <v>2319</v>
      </c>
      <c r="AM235" s="6" t="s">
        <v>2319</v>
      </c>
      <c r="AN235" s="6" t="s">
        <v>2319</v>
      </c>
      <c r="AO235" s="6" t="s">
        <v>2319</v>
      </c>
      <c r="AP235" s="6" t="s">
        <v>2319</v>
      </c>
      <c r="AQ235" s="6" t="s">
        <v>2319</v>
      </c>
      <c r="AR235" s="6" t="s">
        <v>2319</v>
      </c>
      <c r="AS235" s="6" t="s">
        <v>2319</v>
      </c>
      <c r="AT235" s="6" t="s">
        <v>2319</v>
      </c>
    </row>
    <row r="236" spans="1:46" ht="17.25" customHeight="1" x14ac:dyDescent="0.25">
      <c r="A236" t="s">
        <v>1449</v>
      </c>
      <c r="B236" t="s">
        <v>1885</v>
      </c>
      <c r="C236" t="s">
        <v>1436</v>
      </c>
      <c r="D236" s="28" t="str">
        <f t="shared" si="33"/>
        <v>Woodbury Heights borough, Gloucester County</v>
      </c>
      <c r="E236" t="s">
        <v>2216</v>
      </c>
      <c r="F236" t="s">
        <v>2201</v>
      </c>
      <c r="G236" s="32">
        <f>COUNTIFS('Raw Data from UFBs'!$A$3:$A$1389,'Summary By Town'!$A236,'Raw Data from UFBs'!$D$3:$D$1389,'Summary By Town'!$G$2)</f>
        <v>0</v>
      </c>
      <c r="H236" s="33">
        <f>SUMIFS('Raw Data from UFBs'!E$3:E$1389,'Raw Data from UFBs'!$A$3:$A$1389,'Summary By Town'!$A236,'Raw Data from UFBs'!$D$3:$D$1389,'Summary By Town'!$G$2)</f>
        <v>0</v>
      </c>
      <c r="I236" s="33">
        <f>SUMIFS('Raw Data from UFBs'!F$3:F$1389,'Raw Data from UFBs'!$A$3:$A$1389,'Summary By Town'!$A236,'Raw Data from UFBs'!$D$3:$D$1389,'Summary By Town'!$G$2)</f>
        <v>0</v>
      </c>
      <c r="J236" s="34">
        <f t="shared" si="34"/>
        <v>0</v>
      </c>
      <c r="K236" s="32">
        <f>COUNTIFS('Raw Data from UFBs'!$A$3:$A$1389,'Summary By Town'!$A236,'Raw Data from UFBs'!$D$3:$D$1389,'Summary By Town'!$K$2)</f>
        <v>0</v>
      </c>
      <c r="L236" s="33">
        <f>SUMIFS('Raw Data from UFBs'!E$3:E$1389,'Raw Data from UFBs'!$A$3:$A$1389,'Summary By Town'!$A236,'Raw Data from UFBs'!$D$3:$D$1389,'Summary By Town'!$K$2)</f>
        <v>0</v>
      </c>
      <c r="M236" s="33">
        <f>SUMIFS('Raw Data from UFBs'!F$3:F$1389,'Raw Data from UFBs'!$A$3:$A$1389,'Summary By Town'!$A236,'Raw Data from UFBs'!$D$3:$D$1389,'Summary By Town'!$K$2)</f>
        <v>0</v>
      </c>
      <c r="N236" s="34">
        <f t="shared" si="35"/>
        <v>0</v>
      </c>
      <c r="O236" s="32">
        <f>COUNTIFS('Raw Data from UFBs'!$A$3:$A$1389,'Summary By Town'!$A236,'Raw Data from UFBs'!$D$3:$D$1389,'Summary By Town'!$O$2)</f>
        <v>0</v>
      </c>
      <c r="P236" s="33">
        <f>SUMIFS('Raw Data from UFBs'!E$3:E$1389,'Raw Data from UFBs'!$A$3:$A$1389,'Summary By Town'!$A236,'Raw Data from UFBs'!$D$3:$D$1389,'Summary By Town'!$O$2)</f>
        <v>0</v>
      </c>
      <c r="Q236" s="33">
        <f>SUMIFS('Raw Data from UFBs'!F$3:F$1389,'Raw Data from UFBs'!$A$3:$A$1389,'Summary By Town'!$A236,'Raw Data from UFBs'!$D$3:$D$1389,'Summary By Town'!$O$2)</f>
        <v>0</v>
      </c>
      <c r="R236" s="34">
        <f t="shared" si="36"/>
        <v>0</v>
      </c>
      <c r="S236" s="32">
        <f t="shared" si="37"/>
        <v>0</v>
      </c>
      <c r="T236" s="33">
        <f t="shared" si="38"/>
        <v>0</v>
      </c>
      <c r="U236" s="33">
        <f t="shared" si="39"/>
        <v>0</v>
      </c>
      <c r="V236" s="34">
        <f t="shared" si="40"/>
        <v>0</v>
      </c>
      <c r="W236" s="73">
        <v>301214120</v>
      </c>
      <c r="X236" s="74">
        <v>4.5160967902373184</v>
      </c>
      <c r="Y236" s="75">
        <v>0.2679756849314226</v>
      </c>
      <c r="Z236" s="5">
        <f t="shared" si="41"/>
        <v>0</v>
      </c>
      <c r="AA236" s="10">
        <f t="shared" si="42"/>
        <v>0</v>
      </c>
      <c r="AB236" s="73">
        <v>4104427.31</v>
      </c>
      <c r="AC236" s="7">
        <f t="shared" si="43"/>
        <v>0</v>
      </c>
      <c r="AE236" s="6" t="s">
        <v>484</v>
      </c>
      <c r="AF236" s="6" t="s">
        <v>444</v>
      </c>
      <c r="AG236" s="6" t="s">
        <v>478</v>
      </c>
      <c r="AH236" s="6" t="s">
        <v>2319</v>
      </c>
      <c r="AI236" s="6" t="s">
        <v>2319</v>
      </c>
      <c r="AJ236" s="6" t="s">
        <v>2319</v>
      </c>
      <c r="AK236" s="6" t="s">
        <v>2319</v>
      </c>
      <c r="AL236" s="6" t="s">
        <v>2319</v>
      </c>
      <c r="AM236" s="6" t="s">
        <v>2319</v>
      </c>
      <c r="AN236" s="6" t="s">
        <v>2319</v>
      </c>
      <c r="AO236" s="6" t="s">
        <v>2319</v>
      </c>
      <c r="AP236" s="6" t="s">
        <v>2319</v>
      </c>
      <c r="AQ236" s="6" t="s">
        <v>2319</v>
      </c>
      <c r="AR236" s="6" t="s">
        <v>2319</v>
      </c>
      <c r="AS236" s="6" t="s">
        <v>2319</v>
      </c>
      <c r="AT236" s="6" t="s">
        <v>2319</v>
      </c>
    </row>
    <row r="237" spans="1:46" ht="17.25" customHeight="1" x14ac:dyDescent="0.25">
      <c r="A237" t="s">
        <v>444</v>
      </c>
      <c r="B237" t="s">
        <v>1886</v>
      </c>
      <c r="C237" t="s">
        <v>1436</v>
      </c>
      <c r="D237" s="28" t="str">
        <f t="shared" si="33"/>
        <v>Deptford township, Gloucester County</v>
      </c>
      <c r="E237" t="s">
        <v>2216</v>
      </c>
      <c r="F237" t="s">
        <v>2203</v>
      </c>
      <c r="G237" s="32">
        <f>COUNTIFS('Raw Data from UFBs'!$A$3:$A$1389,'Summary By Town'!$A237,'Raw Data from UFBs'!$D$3:$D$1389,'Summary By Town'!$G$2)</f>
        <v>5</v>
      </c>
      <c r="H237" s="33">
        <f>SUMIFS('Raw Data from UFBs'!E$3:E$1389,'Raw Data from UFBs'!$A$3:$A$1389,'Summary By Town'!$A237,'Raw Data from UFBs'!$D$3:$D$1389,'Summary By Town'!$G$2)</f>
        <v>123194.74</v>
      </c>
      <c r="I237" s="33">
        <f>SUMIFS('Raw Data from UFBs'!F$3:F$1389,'Raw Data from UFBs'!$A$3:$A$1389,'Summary By Town'!$A237,'Raw Data from UFBs'!$D$3:$D$1389,'Summary By Town'!$G$2)</f>
        <v>29666900</v>
      </c>
      <c r="J237" s="34">
        <f t="shared" si="34"/>
        <v>930921.56478127127</v>
      </c>
      <c r="K237" s="32">
        <f>COUNTIFS('Raw Data from UFBs'!$A$3:$A$1389,'Summary By Town'!$A237,'Raw Data from UFBs'!$D$3:$D$1389,'Summary By Town'!$K$2)</f>
        <v>0</v>
      </c>
      <c r="L237" s="33">
        <f>SUMIFS('Raw Data from UFBs'!E$3:E$1389,'Raw Data from UFBs'!$A$3:$A$1389,'Summary By Town'!$A237,'Raw Data from UFBs'!$D$3:$D$1389,'Summary By Town'!$K$2)</f>
        <v>0</v>
      </c>
      <c r="M237" s="33">
        <f>SUMIFS('Raw Data from UFBs'!F$3:F$1389,'Raw Data from UFBs'!$A$3:$A$1389,'Summary By Town'!$A237,'Raw Data from UFBs'!$D$3:$D$1389,'Summary By Town'!$K$2)</f>
        <v>0</v>
      </c>
      <c r="N237" s="34">
        <f t="shared" si="35"/>
        <v>0</v>
      </c>
      <c r="O237" s="32">
        <f>COUNTIFS('Raw Data from UFBs'!$A$3:$A$1389,'Summary By Town'!$A237,'Raw Data from UFBs'!$D$3:$D$1389,'Summary By Town'!$O$2)</f>
        <v>0</v>
      </c>
      <c r="P237" s="33">
        <f>SUMIFS('Raw Data from UFBs'!E$3:E$1389,'Raw Data from UFBs'!$A$3:$A$1389,'Summary By Town'!$A237,'Raw Data from UFBs'!$D$3:$D$1389,'Summary By Town'!$O$2)</f>
        <v>0</v>
      </c>
      <c r="Q237" s="33">
        <f>SUMIFS('Raw Data from UFBs'!F$3:F$1389,'Raw Data from UFBs'!$A$3:$A$1389,'Summary By Town'!$A237,'Raw Data from UFBs'!$D$3:$D$1389,'Summary By Town'!$O$2)</f>
        <v>0</v>
      </c>
      <c r="R237" s="34">
        <f t="shared" si="36"/>
        <v>0</v>
      </c>
      <c r="S237" s="32">
        <f t="shared" si="37"/>
        <v>5</v>
      </c>
      <c r="T237" s="33">
        <f t="shared" si="38"/>
        <v>123194.74</v>
      </c>
      <c r="U237" s="33">
        <f t="shared" si="39"/>
        <v>29666900</v>
      </c>
      <c r="V237" s="34">
        <f t="shared" si="40"/>
        <v>930921.56478127127</v>
      </c>
      <c r="W237" s="73">
        <v>3230863538</v>
      </c>
      <c r="X237" s="74">
        <v>3.1379131785972625</v>
      </c>
      <c r="Y237" s="75">
        <v>0.27176331240520629</v>
      </c>
      <c r="Z237" s="5">
        <f t="shared" si="41"/>
        <v>219510.51742109796</v>
      </c>
      <c r="AA237" s="10">
        <f t="shared" si="42"/>
        <v>9.1823438690835854E-3</v>
      </c>
      <c r="AB237" s="73">
        <v>34907889.609999999</v>
      </c>
      <c r="AC237" s="7">
        <f t="shared" si="43"/>
        <v>6.2882780905269961E-3</v>
      </c>
      <c r="AE237" s="6" t="s">
        <v>469</v>
      </c>
      <c r="AF237" s="6" t="s">
        <v>1447</v>
      </c>
      <c r="AG237" s="6" t="s">
        <v>472</v>
      </c>
      <c r="AH237" s="6" t="s">
        <v>1449</v>
      </c>
      <c r="AI237" s="6" t="s">
        <v>270</v>
      </c>
      <c r="AJ237" s="6" t="s">
        <v>484</v>
      </c>
      <c r="AK237" s="6" t="s">
        <v>292</v>
      </c>
      <c r="AL237" s="6" t="s">
        <v>189</v>
      </c>
      <c r="AM237" s="6" t="s">
        <v>478</v>
      </c>
      <c r="AN237" s="6" t="s">
        <v>1448</v>
      </c>
      <c r="AO237" s="6" t="s">
        <v>2319</v>
      </c>
      <c r="AP237" s="6" t="s">
        <v>2319</v>
      </c>
      <c r="AQ237" s="6" t="s">
        <v>2319</v>
      </c>
      <c r="AR237" s="6" t="s">
        <v>2319</v>
      </c>
      <c r="AS237" s="6" t="s">
        <v>2319</v>
      </c>
      <c r="AT237" s="6" t="s">
        <v>2319</v>
      </c>
    </row>
    <row r="238" spans="1:46" ht="17.25" customHeight="1" x14ac:dyDescent="0.25">
      <c r="A238" t="s">
        <v>450</v>
      </c>
      <c r="B238" t="s">
        <v>1887</v>
      </c>
      <c r="C238" t="s">
        <v>1436</v>
      </c>
      <c r="D238" s="28" t="str">
        <f t="shared" si="33"/>
        <v>East Greenwich township, Gloucester County</v>
      </c>
      <c r="E238" t="s">
        <v>2216</v>
      </c>
      <c r="F238" t="s">
        <v>2203</v>
      </c>
      <c r="G238" s="32">
        <f>COUNTIFS('Raw Data from UFBs'!$A$3:$A$1389,'Summary By Town'!$A238,'Raw Data from UFBs'!$D$3:$D$1389,'Summary By Town'!$G$2)</f>
        <v>1</v>
      </c>
      <c r="H238" s="33">
        <f>SUMIFS('Raw Data from UFBs'!E$3:E$1389,'Raw Data from UFBs'!$A$3:$A$1389,'Summary By Town'!$A238,'Raw Data from UFBs'!$D$3:$D$1389,'Summary By Town'!$G$2)</f>
        <v>14405</v>
      </c>
      <c r="I238" s="33">
        <f>SUMIFS('Raw Data from UFBs'!F$3:F$1389,'Raw Data from UFBs'!$A$3:$A$1389,'Summary By Town'!$A238,'Raw Data from UFBs'!$D$3:$D$1389,'Summary By Town'!$G$2)</f>
        <v>5922300</v>
      </c>
      <c r="J238" s="34">
        <f t="shared" si="34"/>
        <v>177309.19961665702</v>
      </c>
      <c r="K238" s="32">
        <f>COUNTIFS('Raw Data from UFBs'!$A$3:$A$1389,'Summary By Town'!$A238,'Raw Data from UFBs'!$D$3:$D$1389,'Summary By Town'!$K$2)</f>
        <v>0</v>
      </c>
      <c r="L238" s="33">
        <f>SUMIFS('Raw Data from UFBs'!E$3:E$1389,'Raw Data from UFBs'!$A$3:$A$1389,'Summary By Town'!$A238,'Raw Data from UFBs'!$D$3:$D$1389,'Summary By Town'!$K$2)</f>
        <v>0</v>
      </c>
      <c r="M238" s="33">
        <f>SUMIFS('Raw Data from UFBs'!F$3:F$1389,'Raw Data from UFBs'!$A$3:$A$1389,'Summary By Town'!$A238,'Raw Data from UFBs'!$D$3:$D$1389,'Summary By Town'!$K$2)</f>
        <v>0</v>
      </c>
      <c r="N238" s="34">
        <f t="shared" si="35"/>
        <v>0</v>
      </c>
      <c r="O238" s="32">
        <f>COUNTIFS('Raw Data from UFBs'!$A$3:$A$1389,'Summary By Town'!$A238,'Raw Data from UFBs'!$D$3:$D$1389,'Summary By Town'!$O$2)</f>
        <v>2</v>
      </c>
      <c r="P238" s="33">
        <f>SUMIFS('Raw Data from UFBs'!E$3:E$1389,'Raw Data from UFBs'!$A$3:$A$1389,'Summary By Town'!$A238,'Raw Data from UFBs'!$D$3:$D$1389,'Summary By Town'!$O$2)</f>
        <v>23635.59</v>
      </c>
      <c r="Q238" s="33">
        <f>SUMIFS('Raw Data from UFBs'!F$3:F$1389,'Raw Data from UFBs'!$A$3:$A$1389,'Summary By Town'!$A238,'Raw Data from UFBs'!$D$3:$D$1389,'Summary By Town'!$O$2)</f>
        <v>2356500</v>
      </c>
      <c r="R238" s="34">
        <f t="shared" si="36"/>
        <v>70551.834404986628</v>
      </c>
      <c r="S238" s="32">
        <f t="shared" si="37"/>
        <v>3</v>
      </c>
      <c r="T238" s="33">
        <f t="shared" si="38"/>
        <v>38040.589999999997</v>
      </c>
      <c r="U238" s="33">
        <f t="shared" si="39"/>
        <v>8278800</v>
      </c>
      <c r="V238" s="34">
        <f t="shared" si="40"/>
        <v>247861.03402164363</v>
      </c>
      <c r="W238" s="73">
        <v>1289180300</v>
      </c>
      <c r="X238" s="74">
        <v>2.9939246511770263</v>
      </c>
      <c r="Y238" s="75">
        <v>0.11437791924860574</v>
      </c>
      <c r="Z238" s="5">
        <f t="shared" si="41"/>
        <v>23998.825803014159</v>
      </c>
      <c r="AA238" s="10">
        <f t="shared" si="42"/>
        <v>6.421754970968762E-3</v>
      </c>
      <c r="AB238" s="73">
        <v>8438065</v>
      </c>
      <c r="AC238" s="7">
        <f t="shared" si="43"/>
        <v>2.8441148300012097E-3</v>
      </c>
      <c r="AE238" s="6" t="s">
        <v>468</v>
      </c>
      <c r="AF238" s="6" t="s">
        <v>496</v>
      </c>
      <c r="AG238" s="6" t="s">
        <v>469</v>
      </c>
      <c r="AH238" s="6" t="s">
        <v>1440</v>
      </c>
      <c r="AI238" s="6" t="s">
        <v>1439</v>
      </c>
      <c r="AJ238" s="6" t="s">
        <v>1443</v>
      </c>
      <c r="AK238" s="6" t="s">
        <v>478</v>
      </c>
      <c r="AL238" s="6" t="s">
        <v>2319</v>
      </c>
      <c r="AM238" s="6" t="s">
        <v>2319</v>
      </c>
      <c r="AN238" s="6" t="s">
        <v>2319</v>
      </c>
      <c r="AO238" s="6" t="s">
        <v>2319</v>
      </c>
      <c r="AP238" s="6" t="s">
        <v>2319</v>
      </c>
      <c r="AQ238" s="6" t="s">
        <v>2319</v>
      </c>
      <c r="AR238" s="6" t="s">
        <v>2319</v>
      </c>
      <c r="AS238" s="6" t="s">
        <v>2319</v>
      </c>
      <c r="AT238" s="6" t="s">
        <v>2319</v>
      </c>
    </row>
    <row r="239" spans="1:46" ht="17.25" customHeight="1" x14ac:dyDescent="0.25">
      <c r="A239" t="s">
        <v>1437</v>
      </c>
      <c r="B239" t="s">
        <v>1888</v>
      </c>
      <c r="C239" t="s">
        <v>1436</v>
      </c>
      <c r="D239" s="28" t="str">
        <f t="shared" si="33"/>
        <v>Elk township, Gloucester County</v>
      </c>
      <c r="E239" t="s">
        <v>2216</v>
      </c>
      <c r="F239" t="s">
        <v>2204</v>
      </c>
      <c r="G239" s="32">
        <f>COUNTIFS('Raw Data from UFBs'!$A$3:$A$1389,'Summary By Town'!$A239,'Raw Data from UFBs'!$D$3:$D$1389,'Summary By Town'!$G$2)</f>
        <v>0</v>
      </c>
      <c r="H239" s="33">
        <f>SUMIFS('Raw Data from UFBs'!E$3:E$1389,'Raw Data from UFBs'!$A$3:$A$1389,'Summary By Town'!$A239,'Raw Data from UFBs'!$D$3:$D$1389,'Summary By Town'!$G$2)</f>
        <v>0</v>
      </c>
      <c r="I239" s="33">
        <f>SUMIFS('Raw Data from UFBs'!F$3:F$1389,'Raw Data from UFBs'!$A$3:$A$1389,'Summary By Town'!$A239,'Raw Data from UFBs'!$D$3:$D$1389,'Summary By Town'!$G$2)</f>
        <v>0</v>
      </c>
      <c r="J239" s="34">
        <f t="shared" si="34"/>
        <v>0</v>
      </c>
      <c r="K239" s="32">
        <f>COUNTIFS('Raw Data from UFBs'!$A$3:$A$1389,'Summary By Town'!$A239,'Raw Data from UFBs'!$D$3:$D$1389,'Summary By Town'!$K$2)</f>
        <v>0</v>
      </c>
      <c r="L239" s="33">
        <f>SUMIFS('Raw Data from UFBs'!E$3:E$1389,'Raw Data from UFBs'!$A$3:$A$1389,'Summary By Town'!$A239,'Raw Data from UFBs'!$D$3:$D$1389,'Summary By Town'!$K$2)</f>
        <v>0</v>
      </c>
      <c r="M239" s="33">
        <f>SUMIFS('Raw Data from UFBs'!F$3:F$1389,'Raw Data from UFBs'!$A$3:$A$1389,'Summary By Town'!$A239,'Raw Data from UFBs'!$D$3:$D$1389,'Summary By Town'!$K$2)</f>
        <v>0</v>
      </c>
      <c r="N239" s="34">
        <f t="shared" si="35"/>
        <v>0</v>
      </c>
      <c r="O239" s="32">
        <f>COUNTIFS('Raw Data from UFBs'!$A$3:$A$1389,'Summary By Town'!$A239,'Raw Data from UFBs'!$D$3:$D$1389,'Summary By Town'!$O$2)</f>
        <v>0</v>
      </c>
      <c r="P239" s="33">
        <f>SUMIFS('Raw Data from UFBs'!E$3:E$1389,'Raw Data from UFBs'!$A$3:$A$1389,'Summary By Town'!$A239,'Raw Data from UFBs'!$D$3:$D$1389,'Summary By Town'!$O$2)</f>
        <v>0</v>
      </c>
      <c r="Q239" s="33">
        <f>SUMIFS('Raw Data from UFBs'!F$3:F$1389,'Raw Data from UFBs'!$A$3:$A$1389,'Summary By Town'!$A239,'Raw Data from UFBs'!$D$3:$D$1389,'Summary By Town'!$O$2)</f>
        <v>0</v>
      </c>
      <c r="R239" s="34">
        <f t="shared" si="36"/>
        <v>0</v>
      </c>
      <c r="S239" s="32">
        <f t="shared" si="37"/>
        <v>0</v>
      </c>
      <c r="T239" s="33">
        <f t="shared" si="38"/>
        <v>0</v>
      </c>
      <c r="U239" s="33">
        <f t="shared" si="39"/>
        <v>0</v>
      </c>
      <c r="V239" s="34">
        <f t="shared" si="40"/>
        <v>0</v>
      </c>
      <c r="W239" s="73">
        <v>401214504</v>
      </c>
      <c r="X239" s="74">
        <v>3.566014269917865</v>
      </c>
      <c r="Y239" s="75">
        <v>0.25333460031492155</v>
      </c>
      <c r="Z239" s="5">
        <f t="shared" si="41"/>
        <v>0</v>
      </c>
      <c r="AA239" s="10">
        <f t="shared" si="42"/>
        <v>0</v>
      </c>
      <c r="AB239" s="73">
        <v>5691432.0299999993</v>
      </c>
      <c r="AC239" s="7">
        <f t="shared" si="43"/>
        <v>0</v>
      </c>
      <c r="AE239" s="6" t="s">
        <v>1438</v>
      </c>
      <c r="AF239" s="6" t="s">
        <v>1591</v>
      </c>
      <c r="AG239" s="6" t="s">
        <v>440</v>
      </c>
      <c r="AH239" s="6" t="s">
        <v>1445</v>
      </c>
      <c r="AI239" s="6" t="s">
        <v>454</v>
      </c>
      <c r="AJ239" s="6" t="s">
        <v>468</v>
      </c>
      <c r="AK239" s="6" t="s">
        <v>2319</v>
      </c>
      <c r="AL239" s="6" t="s">
        <v>2319</v>
      </c>
      <c r="AM239" s="6" t="s">
        <v>2319</v>
      </c>
      <c r="AN239" s="6" t="s">
        <v>2319</v>
      </c>
      <c r="AO239" s="6" t="s">
        <v>2319</v>
      </c>
      <c r="AP239" s="6" t="s">
        <v>2319</v>
      </c>
      <c r="AQ239" s="6" t="s">
        <v>2319</v>
      </c>
      <c r="AR239" s="6" t="s">
        <v>2319</v>
      </c>
      <c r="AS239" s="6" t="s">
        <v>2319</v>
      </c>
      <c r="AT239" s="6" t="s">
        <v>2319</v>
      </c>
    </row>
    <row r="240" spans="1:46" ht="17.25" customHeight="1" x14ac:dyDescent="0.25">
      <c r="A240" t="s">
        <v>1438</v>
      </c>
      <c r="B240" t="s">
        <v>1889</v>
      </c>
      <c r="C240" t="s">
        <v>1436</v>
      </c>
      <c r="D240" s="28" t="str">
        <f t="shared" si="33"/>
        <v>Franklin township, Gloucester County</v>
      </c>
      <c r="E240" t="s">
        <v>2216</v>
      </c>
      <c r="F240" t="s">
        <v>2204</v>
      </c>
      <c r="G240" s="32">
        <f>COUNTIFS('Raw Data from UFBs'!$A$3:$A$1389,'Summary By Town'!$A240,'Raw Data from UFBs'!$D$3:$D$1389,'Summary By Town'!$G$2)</f>
        <v>0</v>
      </c>
      <c r="H240" s="33">
        <f>SUMIFS('Raw Data from UFBs'!E$3:E$1389,'Raw Data from UFBs'!$A$3:$A$1389,'Summary By Town'!$A240,'Raw Data from UFBs'!$D$3:$D$1389,'Summary By Town'!$G$2)</f>
        <v>0</v>
      </c>
      <c r="I240" s="33">
        <f>SUMIFS('Raw Data from UFBs'!F$3:F$1389,'Raw Data from UFBs'!$A$3:$A$1389,'Summary By Town'!$A240,'Raw Data from UFBs'!$D$3:$D$1389,'Summary By Town'!$G$2)</f>
        <v>0</v>
      </c>
      <c r="J240" s="34">
        <f t="shared" si="34"/>
        <v>0</v>
      </c>
      <c r="K240" s="32">
        <f>COUNTIFS('Raw Data from UFBs'!$A$3:$A$1389,'Summary By Town'!$A240,'Raw Data from UFBs'!$D$3:$D$1389,'Summary By Town'!$K$2)</f>
        <v>0</v>
      </c>
      <c r="L240" s="33">
        <f>SUMIFS('Raw Data from UFBs'!E$3:E$1389,'Raw Data from UFBs'!$A$3:$A$1389,'Summary By Town'!$A240,'Raw Data from UFBs'!$D$3:$D$1389,'Summary By Town'!$K$2)</f>
        <v>0</v>
      </c>
      <c r="M240" s="33">
        <f>SUMIFS('Raw Data from UFBs'!F$3:F$1389,'Raw Data from UFBs'!$A$3:$A$1389,'Summary By Town'!$A240,'Raw Data from UFBs'!$D$3:$D$1389,'Summary By Town'!$K$2)</f>
        <v>0</v>
      </c>
      <c r="N240" s="34">
        <f t="shared" si="35"/>
        <v>0</v>
      </c>
      <c r="O240" s="32">
        <f>COUNTIFS('Raw Data from UFBs'!$A$3:$A$1389,'Summary By Town'!$A240,'Raw Data from UFBs'!$D$3:$D$1389,'Summary By Town'!$O$2)</f>
        <v>0</v>
      </c>
      <c r="P240" s="33">
        <f>SUMIFS('Raw Data from UFBs'!E$3:E$1389,'Raw Data from UFBs'!$A$3:$A$1389,'Summary By Town'!$A240,'Raw Data from UFBs'!$D$3:$D$1389,'Summary By Town'!$O$2)</f>
        <v>0</v>
      </c>
      <c r="Q240" s="33">
        <f>SUMIFS('Raw Data from UFBs'!F$3:F$1389,'Raw Data from UFBs'!$A$3:$A$1389,'Summary By Town'!$A240,'Raw Data from UFBs'!$D$3:$D$1389,'Summary By Town'!$O$2)</f>
        <v>0</v>
      </c>
      <c r="R240" s="34">
        <f t="shared" si="36"/>
        <v>0</v>
      </c>
      <c r="S240" s="32">
        <f t="shared" si="37"/>
        <v>0</v>
      </c>
      <c r="T240" s="33">
        <f t="shared" si="38"/>
        <v>0</v>
      </c>
      <c r="U240" s="33">
        <f t="shared" si="39"/>
        <v>0</v>
      </c>
      <c r="V240" s="34">
        <f t="shared" si="40"/>
        <v>0</v>
      </c>
      <c r="W240" s="73">
        <v>1375702653</v>
      </c>
      <c r="X240" s="74">
        <v>3.3330635013181431</v>
      </c>
      <c r="Y240" s="75">
        <v>0.20092116987864359</v>
      </c>
      <c r="Z240" s="5">
        <f t="shared" si="41"/>
        <v>0</v>
      </c>
      <c r="AA240" s="10">
        <f t="shared" si="42"/>
        <v>0</v>
      </c>
      <c r="AB240" s="73">
        <v>14735408.879999999</v>
      </c>
      <c r="AC240" s="7">
        <f t="shared" si="43"/>
        <v>0</v>
      </c>
      <c r="AE240" s="6" t="s">
        <v>1589</v>
      </c>
      <c r="AF240" s="6" t="s">
        <v>1307</v>
      </c>
      <c r="AG240" s="6" t="s">
        <v>1442</v>
      </c>
      <c r="AH240" s="6" t="s">
        <v>336</v>
      </c>
      <c r="AI240" s="6" t="s">
        <v>1308</v>
      </c>
      <c r="AJ240" s="6" t="s">
        <v>1591</v>
      </c>
      <c r="AK240" s="6" t="s">
        <v>440</v>
      </c>
      <c r="AL240" s="6" t="s">
        <v>1437</v>
      </c>
      <c r="AM240" s="6" t="s">
        <v>470</v>
      </c>
      <c r="AN240" s="6" t="s">
        <v>2319</v>
      </c>
      <c r="AO240" s="6" t="s">
        <v>2319</v>
      </c>
      <c r="AP240" s="6" t="s">
        <v>2319</v>
      </c>
      <c r="AQ240" s="6" t="s">
        <v>2319</v>
      </c>
      <c r="AR240" s="6" t="s">
        <v>2319</v>
      </c>
      <c r="AS240" s="6" t="s">
        <v>2319</v>
      </c>
      <c r="AT240" s="6" t="s">
        <v>2319</v>
      </c>
    </row>
    <row r="241" spans="1:46" ht="17.25" customHeight="1" x14ac:dyDescent="0.25">
      <c r="A241" t="s">
        <v>1439</v>
      </c>
      <c r="B241" t="s">
        <v>1848</v>
      </c>
      <c r="C241" t="s">
        <v>1436</v>
      </c>
      <c r="D241" s="28" t="str">
        <f t="shared" si="33"/>
        <v>Greenwich township, Gloucester County</v>
      </c>
      <c r="E241" t="s">
        <v>2216</v>
      </c>
      <c r="F241" t="s">
        <v>2201</v>
      </c>
      <c r="G241" s="32">
        <f>COUNTIFS('Raw Data from UFBs'!$A$3:$A$1389,'Summary By Town'!$A241,'Raw Data from UFBs'!$D$3:$D$1389,'Summary By Town'!$G$2)</f>
        <v>0</v>
      </c>
      <c r="H241" s="33">
        <f>SUMIFS('Raw Data from UFBs'!E$3:E$1389,'Raw Data from UFBs'!$A$3:$A$1389,'Summary By Town'!$A241,'Raw Data from UFBs'!$D$3:$D$1389,'Summary By Town'!$G$2)</f>
        <v>0</v>
      </c>
      <c r="I241" s="33">
        <f>SUMIFS('Raw Data from UFBs'!F$3:F$1389,'Raw Data from UFBs'!$A$3:$A$1389,'Summary By Town'!$A241,'Raw Data from UFBs'!$D$3:$D$1389,'Summary By Town'!$G$2)</f>
        <v>0</v>
      </c>
      <c r="J241" s="34">
        <f t="shared" si="34"/>
        <v>0</v>
      </c>
      <c r="K241" s="32">
        <f>COUNTIFS('Raw Data from UFBs'!$A$3:$A$1389,'Summary By Town'!$A241,'Raw Data from UFBs'!$D$3:$D$1389,'Summary By Town'!$K$2)</f>
        <v>2</v>
      </c>
      <c r="L241" s="33">
        <f>SUMIFS('Raw Data from UFBs'!E$3:E$1389,'Raw Data from UFBs'!$A$3:$A$1389,'Summary By Town'!$A241,'Raw Data from UFBs'!$D$3:$D$1389,'Summary By Town'!$K$2)</f>
        <v>300461.75</v>
      </c>
      <c r="M241" s="33">
        <f>SUMIFS('Raw Data from UFBs'!F$3:F$1389,'Raw Data from UFBs'!$A$3:$A$1389,'Summary By Town'!$A241,'Raw Data from UFBs'!$D$3:$D$1389,'Summary By Town'!$K$2)</f>
        <v>16774000</v>
      </c>
      <c r="N241" s="34">
        <f t="shared" si="35"/>
        <v>549587.94377860869</v>
      </c>
      <c r="O241" s="32">
        <f>COUNTIFS('Raw Data from UFBs'!$A$3:$A$1389,'Summary By Town'!$A241,'Raw Data from UFBs'!$D$3:$D$1389,'Summary By Town'!$O$2)</f>
        <v>0</v>
      </c>
      <c r="P241" s="33">
        <f>SUMIFS('Raw Data from UFBs'!E$3:E$1389,'Raw Data from UFBs'!$A$3:$A$1389,'Summary By Town'!$A241,'Raw Data from UFBs'!$D$3:$D$1389,'Summary By Town'!$O$2)</f>
        <v>0</v>
      </c>
      <c r="Q241" s="33">
        <f>SUMIFS('Raw Data from UFBs'!F$3:F$1389,'Raw Data from UFBs'!$A$3:$A$1389,'Summary By Town'!$A241,'Raw Data from UFBs'!$D$3:$D$1389,'Summary By Town'!$O$2)</f>
        <v>0</v>
      </c>
      <c r="R241" s="34">
        <f t="shared" si="36"/>
        <v>0</v>
      </c>
      <c r="S241" s="32">
        <f t="shared" si="37"/>
        <v>2</v>
      </c>
      <c r="T241" s="33">
        <f t="shared" si="38"/>
        <v>300461.75</v>
      </c>
      <c r="U241" s="33">
        <f t="shared" si="39"/>
        <v>16774000</v>
      </c>
      <c r="V241" s="34">
        <f t="shared" si="40"/>
        <v>549587.94377860869</v>
      </c>
      <c r="W241" s="73">
        <v>783271996</v>
      </c>
      <c r="X241" s="74">
        <v>3.2764274697663569</v>
      </c>
      <c r="Y241" s="75">
        <v>0.3203872134910179</v>
      </c>
      <c r="Z241" s="5">
        <f t="shared" si="41"/>
        <v>79816.847032351798</v>
      </c>
      <c r="AA241" s="10">
        <f t="shared" si="42"/>
        <v>2.1415293902579405E-2</v>
      </c>
      <c r="AB241" s="73">
        <v>11981250.689999999</v>
      </c>
      <c r="AC241" s="7">
        <f t="shared" si="43"/>
        <v>6.6618126185248698E-3</v>
      </c>
      <c r="AE241" s="6" t="s">
        <v>450</v>
      </c>
      <c r="AF241" s="6" t="s">
        <v>1440</v>
      </c>
      <c r="AG241" s="6" t="s">
        <v>1443</v>
      </c>
      <c r="AH241" s="6" t="s">
        <v>2319</v>
      </c>
      <c r="AI241" s="6" t="s">
        <v>2319</v>
      </c>
      <c r="AJ241" s="6" t="s">
        <v>2319</v>
      </c>
      <c r="AK241" s="6" t="s">
        <v>2319</v>
      </c>
      <c r="AL241" s="6" t="s">
        <v>2319</v>
      </c>
      <c r="AM241" s="6" t="s">
        <v>2319</v>
      </c>
      <c r="AN241" s="6" t="s">
        <v>2319</v>
      </c>
      <c r="AO241" s="6" t="s">
        <v>2319</v>
      </c>
      <c r="AP241" s="6" t="s">
        <v>2319</v>
      </c>
      <c r="AQ241" s="6" t="s">
        <v>2319</v>
      </c>
      <c r="AR241" s="6" t="s">
        <v>2319</v>
      </c>
      <c r="AS241" s="6" t="s">
        <v>2319</v>
      </c>
      <c r="AT241" s="6" t="s">
        <v>2319</v>
      </c>
    </row>
    <row r="242" spans="1:46" ht="17.25" customHeight="1" x14ac:dyDescent="0.25">
      <c r="A242" t="s">
        <v>468</v>
      </c>
      <c r="B242" t="s">
        <v>1890</v>
      </c>
      <c r="C242" t="s">
        <v>1436</v>
      </c>
      <c r="D242" s="28" t="str">
        <f t="shared" si="33"/>
        <v>Harrison township, Gloucester County</v>
      </c>
      <c r="E242" t="s">
        <v>2216</v>
      </c>
      <c r="F242" t="s">
        <v>2203</v>
      </c>
      <c r="G242" s="32">
        <f>COUNTIFS('Raw Data from UFBs'!$A$3:$A$1389,'Summary By Town'!$A242,'Raw Data from UFBs'!$D$3:$D$1389,'Summary By Town'!$G$2)</f>
        <v>3</v>
      </c>
      <c r="H242" s="33">
        <f>SUMIFS('Raw Data from UFBs'!E$3:E$1389,'Raw Data from UFBs'!$A$3:$A$1389,'Summary By Town'!$A242,'Raw Data from UFBs'!$D$3:$D$1389,'Summary By Town'!$G$2)</f>
        <v>271980.40000000002</v>
      </c>
      <c r="I242" s="33">
        <f>SUMIFS('Raw Data from UFBs'!F$3:F$1389,'Raw Data from UFBs'!$A$3:$A$1389,'Summary By Town'!$A242,'Raw Data from UFBs'!$D$3:$D$1389,'Summary By Town'!$G$2)</f>
        <v>21307700</v>
      </c>
      <c r="J242" s="34">
        <f t="shared" si="34"/>
        <v>618114.90107469133</v>
      </c>
      <c r="K242" s="32">
        <f>COUNTIFS('Raw Data from UFBs'!$A$3:$A$1389,'Summary By Town'!$A242,'Raw Data from UFBs'!$D$3:$D$1389,'Summary By Town'!$K$2)</f>
        <v>3</v>
      </c>
      <c r="L242" s="33">
        <f>SUMIFS('Raw Data from UFBs'!E$3:E$1389,'Raw Data from UFBs'!$A$3:$A$1389,'Summary By Town'!$A242,'Raw Data from UFBs'!$D$3:$D$1389,'Summary By Town'!$K$2)</f>
        <v>149572.54</v>
      </c>
      <c r="M242" s="33">
        <f>SUMIFS('Raw Data from UFBs'!F$3:F$1389,'Raw Data from UFBs'!$A$3:$A$1389,'Summary By Town'!$A242,'Raw Data from UFBs'!$D$3:$D$1389,'Summary By Town'!$K$2)</f>
        <v>8028000</v>
      </c>
      <c r="N242" s="34">
        <f t="shared" si="35"/>
        <v>232884.18861855674</v>
      </c>
      <c r="O242" s="32">
        <f>COUNTIFS('Raw Data from UFBs'!$A$3:$A$1389,'Summary By Town'!$A242,'Raw Data from UFBs'!$D$3:$D$1389,'Summary By Town'!$O$2)</f>
        <v>0</v>
      </c>
      <c r="P242" s="33">
        <f>SUMIFS('Raw Data from UFBs'!E$3:E$1389,'Raw Data from UFBs'!$A$3:$A$1389,'Summary By Town'!$A242,'Raw Data from UFBs'!$D$3:$D$1389,'Summary By Town'!$O$2)</f>
        <v>0</v>
      </c>
      <c r="Q242" s="33">
        <f>SUMIFS('Raw Data from UFBs'!F$3:F$1389,'Raw Data from UFBs'!$A$3:$A$1389,'Summary By Town'!$A242,'Raw Data from UFBs'!$D$3:$D$1389,'Summary By Town'!$O$2)</f>
        <v>0</v>
      </c>
      <c r="R242" s="34">
        <f t="shared" si="36"/>
        <v>0</v>
      </c>
      <c r="S242" s="32">
        <f t="shared" si="37"/>
        <v>6</v>
      </c>
      <c r="T242" s="33">
        <f t="shared" si="38"/>
        <v>421552.94000000006</v>
      </c>
      <c r="U242" s="33">
        <f t="shared" si="39"/>
        <v>29335700</v>
      </c>
      <c r="V242" s="34">
        <f t="shared" si="40"/>
        <v>850999.08969324804</v>
      </c>
      <c r="W242" s="73">
        <v>1689691893</v>
      </c>
      <c r="X242" s="74">
        <v>2.900899210495226</v>
      </c>
      <c r="Y242" s="75">
        <v>0.17919129313791454</v>
      </c>
      <c r="Z242" s="5">
        <f t="shared" si="41"/>
        <v>76953.010896631531</v>
      </c>
      <c r="AA242" s="10">
        <f t="shared" si="42"/>
        <v>1.736156758609719E-2</v>
      </c>
      <c r="AB242" s="73">
        <v>11720737.25</v>
      </c>
      <c r="AC242" s="7">
        <f t="shared" si="43"/>
        <v>6.5655435537241083E-3</v>
      </c>
      <c r="AE242" s="6" t="s">
        <v>1437</v>
      </c>
      <c r="AF242" s="6" t="s">
        <v>1445</v>
      </c>
      <c r="AG242" s="6" t="s">
        <v>454</v>
      </c>
      <c r="AH242" s="6" t="s">
        <v>496</v>
      </c>
      <c r="AI242" s="6" t="s">
        <v>469</v>
      </c>
      <c r="AJ242" s="6" t="s">
        <v>450</v>
      </c>
      <c r="AK242" s="6" t="s">
        <v>2319</v>
      </c>
      <c r="AL242" s="6" t="s">
        <v>2319</v>
      </c>
      <c r="AM242" s="6" t="s">
        <v>2319</v>
      </c>
      <c r="AN242" s="6" t="s">
        <v>2319</v>
      </c>
      <c r="AO242" s="6" t="s">
        <v>2319</v>
      </c>
      <c r="AP242" s="6" t="s">
        <v>2319</v>
      </c>
      <c r="AQ242" s="6" t="s">
        <v>2319</v>
      </c>
      <c r="AR242" s="6" t="s">
        <v>2319</v>
      </c>
      <c r="AS242" s="6" t="s">
        <v>2319</v>
      </c>
      <c r="AT242" s="6" t="s">
        <v>2319</v>
      </c>
    </row>
    <row r="243" spans="1:46" ht="17.25" customHeight="1" x14ac:dyDescent="0.25">
      <c r="A243" t="s">
        <v>1440</v>
      </c>
      <c r="B243" t="s">
        <v>1891</v>
      </c>
      <c r="C243" t="s">
        <v>1436</v>
      </c>
      <c r="D243" s="28" t="str">
        <f t="shared" si="33"/>
        <v>Logan township, Gloucester County</v>
      </c>
      <c r="E243" t="s">
        <v>2216</v>
      </c>
      <c r="F243" t="s">
        <v>2204</v>
      </c>
      <c r="G243" s="32">
        <f>COUNTIFS('Raw Data from UFBs'!$A$3:$A$1389,'Summary By Town'!$A243,'Raw Data from UFBs'!$D$3:$D$1389,'Summary By Town'!$G$2)</f>
        <v>0</v>
      </c>
      <c r="H243" s="33">
        <f>SUMIFS('Raw Data from UFBs'!E$3:E$1389,'Raw Data from UFBs'!$A$3:$A$1389,'Summary By Town'!$A243,'Raw Data from UFBs'!$D$3:$D$1389,'Summary By Town'!$G$2)</f>
        <v>0</v>
      </c>
      <c r="I243" s="33">
        <f>SUMIFS('Raw Data from UFBs'!F$3:F$1389,'Raw Data from UFBs'!$A$3:$A$1389,'Summary By Town'!$A243,'Raw Data from UFBs'!$D$3:$D$1389,'Summary By Town'!$G$2)</f>
        <v>0</v>
      </c>
      <c r="J243" s="34">
        <f t="shared" si="34"/>
        <v>0</v>
      </c>
      <c r="K243" s="32">
        <f>COUNTIFS('Raw Data from UFBs'!$A$3:$A$1389,'Summary By Town'!$A243,'Raw Data from UFBs'!$D$3:$D$1389,'Summary By Town'!$K$2)</f>
        <v>0</v>
      </c>
      <c r="L243" s="33">
        <f>SUMIFS('Raw Data from UFBs'!E$3:E$1389,'Raw Data from UFBs'!$A$3:$A$1389,'Summary By Town'!$A243,'Raw Data from UFBs'!$D$3:$D$1389,'Summary By Town'!$K$2)</f>
        <v>0</v>
      </c>
      <c r="M243" s="33">
        <f>SUMIFS('Raw Data from UFBs'!F$3:F$1389,'Raw Data from UFBs'!$A$3:$A$1389,'Summary By Town'!$A243,'Raw Data from UFBs'!$D$3:$D$1389,'Summary By Town'!$K$2)</f>
        <v>0</v>
      </c>
      <c r="N243" s="34">
        <f t="shared" si="35"/>
        <v>0</v>
      </c>
      <c r="O243" s="32">
        <f>COUNTIFS('Raw Data from UFBs'!$A$3:$A$1389,'Summary By Town'!$A243,'Raw Data from UFBs'!$D$3:$D$1389,'Summary By Town'!$O$2)</f>
        <v>0</v>
      </c>
      <c r="P243" s="33">
        <f>SUMIFS('Raw Data from UFBs'!E$3:E$1389,'Raw Data from UFBs'!$A$3:$A$1389,'Summary By Town'!$A243,'Raw Data from UFBs'!$D$3:$D$1389,'Summary By Town'!$O$2)</f>
        <v>0</v>
      </c>
      <c r="Q243" s="33">
        <f>SUMIFS('Raw Data from UFBs'!F$3:F$1389,'Raw Data from UFBs'!$A$3:$A$1389,'Summary By Town'!$A243,'Raw Data from UFBs'!$D$3:$D$1389,'Summary By Town'!$O$2)</f>
        <v>0</v>
      </c>
      <c r="R243" s="34">
        <f t="shared" si="36"/>
        <v>0</v>
      </c>
      <c r="S243" s="32">
        <f t="shared" si="37"/>
        <v>0</v>
      </c>
      <c r="T243" s="33">
        <f t="shared" si="38"/>
        <v>0</v>
      </c>
      <c r="U243" s="33">
        <f t="shared" si="39"/>
        <v>0</v>
      </c>
      <c r="V243" s="34">
        <f t="shared" si="40"/>
        <v>0</v>
      </c>
      <c r="W243" s="73">
        <v>1484581040</v>
      </c>
      <c r="X243" s="74">
        <v>2.1718520991587957</v>
      </c>
      <c r="Y243" s="75">
        <v>0.2151729079071899</v>
      </c>
      <c r="Z243" s="5">
        <f t="shared" si="41"/>
        <v>0</v>
      </c>
      <c r="AA243" s="10">
        <f t="shared" si="42"/>
        <v>0</v>
      </c>
      <c r="AB243" s="73">
        <v>12662176.940000001</v>
      </c>
      <c r="AC243" s="7">
        <f t="shared" si="43"/>
        <v>0</v>
      </c>
      <c r="AE243" s="6" t="s">
        <v>935</v>
      </c>
      <c r="AF243" s="6" t="s">
        <v>496</v>
      </c>
      <c r="AG243" s="6" t="s">
        <v>450</v>
      </c>
      <c r="AH243" s="6" t="s">
        <v>1439</v>
      </c>
      <c r="AI243" s="6" t="s">
        <v>2319</v>
      </c>
      <c r="AJ243" s="6" t="s">
        <v>2319</v>
      </c>
      <c r="AK243" s="6" t="s">
        <v>2319</v>
      </c>
      <c r="AL243" s="6" t="s">
        <v>2319</v>
      </c>
      <c r="AM243" s="6" t="s">
        <v>2319</v>
      </c>
      <c r="AN243" s="6" t="s">
        <v>2319</v>
      </c>
      <c r="AO243" s="6" t="s">
        <v>2319</v>
      </c>
      <c r="AP243" s="6" t="s">
        <v>2319</v>
      </c>
      <c r="AQ243" s="6" t="s">
        <v>2319</v>
      </c>
      <c r="AR243" s="6" t="s">
        <v>2319</v>
      </c>
      <c r="AS243" s="6" t="s">
        <v>2319</v>
      </c>
      <c r="AT243" s="6" t="s">
        <v>2319</v>
      </c>
    </row>
    <row r="244" spans="1:46" ht="17.25" customHeight="1" x14ac:dyDescent="0.25">
      <c r="A244" t="s">
        <v>469</v>
      </c>
      <c r="B244" t="s">
        <v>1892</v>
      </c>
      <c r="C244" t="s">
        <v>1436</v>
      </c>
      <c r="D244" s="28" t="str">
        <f t="shared" si="33"/>
        <v>Mantua township, Gloucester County</v>
      </c>
      <c r="E244" t="s">
        <v>2216</v>
      </c>
      <c r="F244" t="s">
        <v>2203</v>
      </c>
      <c r="G244" s="32">
        <f>COUNTIFS('Raw Data from UFBs'!$A$3:$A$1389,'Summary By Town'!$A244,'Raw Data from UFBs'!$D$3:$D$1389,'Summary By Town'!$G$2)</f>
        <v>2</v>
      </c>
      <c r="H244" s="33">
        <f>SUMIFS('Raw Data from UFBs'!E$3:E$1389,'Raw Data from UFBs'!$A$3:$A$1389,'Summary By Town'!$A244,'Raw Data from UFBs'!$D$3:$D$1389,'Summary By Town'!$G$2)</f>
        <v>54987.17</v>
      </c>
      <c r="I244" s="33">
        <f>SUMIFS('Raw Data from UFBs'!F$3:F$1389,'Raw Data from UFBs'!$A$3:$A$1389,'Summary By Town'!$A244,'Raw Data from UFBs'!$D$3:$D$1389,'Summary By Town'!$G$2)</f>
        <v>7272800</v>
      </c>
      <c r="J244" s="34">
        <f t="shared" si="34"/>
        <v>242954.72390217939</v>
      </c>
      <c r="K244" s="32">
        <f>COUNTIFS('Raw Data from UFBs'!$A$3:$A$1389,'Summary By Town'!$A244,'Raw Data from UFBs'!$D$3:$D$1389,'Summary By Town'!$K$2)</f>
        <v>0</v>
      </c>
      <c r="L244" s="33">
        <f>SUMIFS('Raw Data from UFBs'!E$3:E$1389,'Raw Data from UFBs'!$A$3:$A$1389,'Summary By Town'!$A244,'Raw Data from UFBs'!$D$3:$D$1389,'Summary By Town'!$K$2)</f>
        <v>0</v>
      </c>
      <c r="M244" s="33">
        <f>SUMIFS('Raw Data from UFBs'!F$3:F$1389,'Raw Data from UFBs'!$A$3:$A$1389,'Summary By Town'!$A244,'Raw Data from UFBs'!$D$3:$D$1389,'Summary By Town'!$K$2)</f>
        <v>0</v>
      </c>
      <c r="N244" s="34">
        <f t="shared" si="35"/>
        <v>0</v>
      </c>
      <c r="O244" s="32">
        <f>COUNTIFS('Raw Data from UFBs'!$A$3:$A$1389,'Summary By Town'!$A244,'Raw Data from UFBs'!$D$3:$D$1389,'Summary By Town'!$O$2)</f>
        <v>0</v>
      </c>
      <c r="P244" s="33">
        <f>SUMIFS('Raw Data from UFBs'!E$3:E$1389,'Raw Data from UFBs'!$A$3:$A$1389,'Summary By Town'!$A244,'Raw Data from UFBs'!$D$3:$D$1389,'Summary By Town'!$O$2)</f>
        <v>0</v>
      </c>
      <c r="Q244" s="33">
        <f>SUMIFS('Raw Data from UFBs'!F$3:F$1389,'Raw Data from UFBs'!$A$3:$A$1389,'Summary By Town'!$A244,'Raw Data from UFBs'!$D$3:$D$1389,'Summary By Town'!$O$2)</f>
        <v>0</v>
      </c>
      <c r="R244" s="34">
        <f t="shared" si="36"/>
        <v>0</v>
      </c>
      <c r="S244" s="32">
        <f t="shared" si="37"/>
        <v>2</v>
      </c>
      <c r="T244" s="33">
        <f t="shared" si="38"/>
        <v>54987.17</v>
      </c>
      <c r="U244" s="33">
        <f t="shared" si="39"/>
        <v>7272800</v>
      </c>
      <c r="V244" s="34">
        <f t="shared" si="40"/>
        <v>242954.72390217939</v>
      </c>
      <c r="W244" s="73">
        <v>1482592287</v>
      </c>
      <c r="X244" s="74">
        <v>3.3405940477144895</v>
      </c>
      <c r="Y244" s="75">
        <v>0.21410769850265676</v>
      </c>
      <c r="Z244" s="5">
        <f t="shared" si="41"/>
        <v>40245.300359169712</v>
      </c>
      <c r="AA244" s="10">
        <f t="shared" si="42"/>
        <v>4.905461915437578E-3</v>
      </c>
      <c r="AB244" s="73">
        <v>15410789.139999999</v>
      </c>
      <c r="AC244" s="7">
        <f t="shared" si="43"/>
        <v>2.6115015910969579E-3</v>
      </c>
      <c r="AE244" s="6" t="s">
        <v>454</v>
      </c>
      <c r="AF244" s="6" t="s">
        <v>1444</v>
      </c>
      <c r="AG244" s="6" t="s">
        <v>468</v>
      </c>
      <c r="AH244" s="6" t="s">
        <v>1447</v>
      </c>
      <c r="AI244" s="6" t="s">
        <v>472</v>
      </c>
      <c r="AJ244" s="6" t="s">
        <v>450</v>
      </c>
      <c r="AK244" s="6" t="s">
        <v>444</v>
      </c>
      <c r="AL244" s="6" t="s">
        <v>478</v>
      </c>
      <c r="AM244" s="6" t="s">
        <v>2319</v>
      </c>
      <c r="AN244" s="6" t="s">
        <v>2319</v>
      </c>
      <c r="AO244" s="6" t="s">
        <v>2319</v>
      </c>
      <c r="AP244" s="6" t="s">
        <v>2319</v>
      </c>
      <c r="AQ244" s="6" t="s">
        <v>2319</v>
      </c>
      <c r="AR244" s="6" t="s">
        <v>2319</v>
      </c>
      <c r="AS244" s="6" t="s">
        <v>2319</v>
      </c>
      <c r="AT244" s="6" t="s">
        <v>2319</v>
      </c>
    </row>
    <row r="245" spans="1:46" ht="17.25" customHeight="1" x14ac:dyDescent="0.25">
      <c r="A245" t="s">
        <v>470</v>
      </c>
      <c r="B245" t="s">
        <v>1893</v>
      </c>
      <c r="C245" t="s">
        <v>1436</v>
      </c>
      <c r="D245" s="28" t="str">
        <f t="shared" si="33"/>
        <v>Monroe township, Gloucester County</v>
      </c>
      <c r="E245" t="s">
        <v>2216</v>
      </c>
      <c r="F245" t="s">
        <v>2203</v>
      </c>
      <c r="G245" s="32">
        <f>COUNTIFS('Raw Data from UFBs'!$A$3:$A$1389,'Summary By Town'!$A245,'Raw Data from UFBs'!$D$3:$D$1389,'Summary By Town'!$G$2)</f>
        <v>1</v>
      </c>
      <c r="H245" s="33">
        <f>SUMIFS('Raw Data from UFBs'!E$3:E$1389,'Raw Data from UFBs'!$A$3:$A$1389,'Summary By Town'!$A245,'Raw Data from UFBs'!$D$3:$D$1389,'Summary By Town'!$G$2)</f>
        <v>48873</v>
      </c>
      <c r="I245" s="33">
        <f>SUMIFS('Raw Data from UFBs'!F$3:F$1389,'Raw Data from UFBs'!$A$3:$A$1389,'Summary By Town'!$A245,'Raw Data from UFBs'!$D$3:$D$1389,'Summary By Town'!$G$2)</f>
        <v>9240000</v>
      </c>
      <c r="J245" s="34">
        <f t="shared" si="34"/>
        <v>334018.00308483874</v>
      </c>
      <c r="K245" s="32">
        <f>COUNTIFS('Raw Data from UFBs'!$A$3:$A$1389,'Summary By Town'!$A245,'Raw Data from UFBs'!$D$3:$D$1389,'Summary By Town'!$K$2)</f>
        <v>0</v>
      </c>
      <c r="L245" s="33">
        <f>SUMIFS('Raw Data from UFBs'!E$3:E$1389,'Raw Data from UFBs'!$A$3:$A$1389,'Summary By Town'!$A245,'Raw Data from UFBs'!$D$3:$D$1389,'Summary By Town'!$K$2)</f>
        <v>0</v>
      </c>
      <c r="M245" s="33">
        <f>SUMIFS('Raw Data from UFBs'!F$3:F$1389,'Raw Data from UFBs'!$A$3:$A$1389,'Summary By Town'!$A245,'Raw Data from UFBs'!$D$3:$D$1389,'Summary By Town'!$K$2)</f>
        <v>0</v>
      </c>
      <c r="N245" s="34">
        <f t="shared" si="35"/>
        <v>0</v>
      </c>
      <c r="O245" s="32">
        <f>COUNTIFS('Raw Data from UFBs'!$A$3:$A$1389,'Summary By Town'!$A245,'Raw Data from UFBs'!$D$3:$D$1389,'Summary By Town'!$O$2)</f>
        <v>0</v>
      </c>
      <c r="P245" s="33">
        <f>SUMIFS('Raw Data from UFBs'!E$3:E$1389,'Raw Data from UFBs'!$A$3:$A$1389,'Summary By Town'!$A245,'Raw Data from UFBs'!$D$3:$D$1389,'Summary By Town'!$O$2)</f>
        <v>0</v>
      </c>
      <c r="Q245" s="33">
        <f>SUMIFS('Raw Data from UFBs'!F$3:F$1389,'Raw Data from UFBs'!$A$3:$A$1389,'Summary By Town'!$A245,'Raw Data from UFBs'!$D$3:$D$1389,'Summary By Town'!$O$2)</f>
        <v>0</v>
      </c>
      <c r="R245" s="34">
        <f t="shared" si="36"/>
        <v>0</v>
      </c>
      <c r="S245" s="32">
        <f t="shared" si="37"/>
        <v>1</v>
      </c>
      <c r="T245" s="33">
        <f t="shared" si="38"/>
        <v>48873</v>
      </c>
      <c r="U245" s="33">
        <f t="shared" si="39"/>
        <v>9240000</v>
      </c>
      <c r="V245" s="34">
        <f t="shared" si="40"/>
        <v>334018.00308483874</v>
      </c>
      <c r="W245" s="73">
        <v>2923641600</v>
      </c>
      <c r="X245" s="74">
        <v>3.6149134532991205</v>
      </c>
      <c r="Y245" s="75">
        <v>0.24941159467589397</v>
      </c>
      <c r="Z245" s="5">
        <f t="shared" si="41"/>
        <v>71118.469933252331</v>
      </c>
      <c r="AA245" s="10">
        <f t="shared" si="42"/>
        <v>3.160442100700715E-3</v>
      </c>
      <c r="AB245" s="73">
        <v>36984328.32</v>
      </c>
      <c r="AC245" s="7">
        <f t="shared" si="43"/>
        <v>1.9229352853974537E-3</v>
      </c>
      <c r="AE245" s="6" t="s">
        <v>1308</v>
      </c>
      <c r="AF245" s="6" t="s">
        <v>1311</v>
      </c>
      <c r="AG245" s="6" t="s">
        <v>1438</v>
      </c>
      <c r="AH245" s="6" t="s">
        <v>440</v>
      </c>
      <c r="AI245" s="6" t="s">
        <v>454</v>
      </c>
      <c r="AJ245" s="6" t="s">
        <v>302</v>
      </c>
      <c r="AK245" s="6" t="s">
        <v>472</v>
      </c>
      <c r="AL245" s="6" t="s">
        <v>270</v>
      </c>
      <c r="AM245" s="6" t="s">
        <v>2319</v>
      </c>
      <c r="AN245" s="6" t="s">
        <v>2319</v>
      </c>
      <c r="AO245" s="6" t="s">
        <v>2319</v>
      </c>
      <c r="AP245" s="6" t="s">
        <v>2319</v>
      </c>
      <c r="AQ245" s="6" t="s">
        <v>2319</v>
      </c>
      <c r="AR245" s="6" t="s">
        <v>2319</v>
      </c>
      <c r="AS245" s="6" t="s">
        <v>2319</v>
      </c>
      <c r="AT245" s="6" t="s">
        <v>2319</v>
      </c>
    </row>
    <row r="246" spans="1:46" ht="17.25" customHeight="1" x14ac:dyDescent="0.25">
      <c r="A246" t="s">
        <v>1445</v>
      </c>
      <c r="B246" t="s">
        <v>1894</v>
      </c>
      <c r="C246" t="s">
        <v>1436</v>
      </c>
      <c r="D246" s="28" t="str">
        <f t="shared" si="33"/>
        <v>South Harrison township, Gloucester County</v>
      </c>
      <c r="E246" t="s">
        <v>2216</v>
      </c>
      <c r="F246" t="s">
        <v>2204</v>
      </c>
      <c r="G246" s="32">
        <f>COUNTIFS('Raw Data from UFBs'!$A$3:$A$1389,'Summary By Town'!$A246,'Raw Data from UFBs'!$D$3:$D$1389,'Summary By Town'!$G$2)</f>
        <v>0</v>
      </c>
      <c r="H246" s="33">
        <f>SUMIFS('Raw Data from UFBs'!E$3:E$1389,'Raw Data from UFBs'!$A$3:$A$1389,'Summary By Town'!$A246,'Raw Data from UFBs'!$D$3:$D$1389,'Summary By Town'!$G$2)</f>
        <v>0</v>
      </c>
      <c r="I246" s="33">
        <f>SUMIFS('Raw Data from UFBs'!F$3:F$1389,'Raw Data from UFBs'!$A$3:$A$1389,'Summary By Town'!$A246,'Raw Data from UFBs'!$D$3:$D$1389,'Summary By Town'!$G$2)</f>
        <v>0</v>
      </c>
      <c r="J246" s="34">
        <f t="shared" si="34"/>
        <v>0</v>
      </c>
      <c r="K246" s="32">
        <f>COUNTIFS('Raw Data from UFBs'!$A$3:$A$1389,'Summary By Town'!$A246,'Raw Data from UFBs'!$D$3:$D$1389,'Summary By Town'!$K$2)</f>
        <v>0</v>
      </c>
      <c r="L246" s="33">
        <f>SUMIFS('Raw Data from UFBs'!E$3:E$1389,'Raw Data from UFBs'!$A$3:$A$1389,'Summary By Town'!$A246,'Raw Data from UFBs'!$D$3:$D$1389,'Summary By Town'!$K$2)</f>
        <v>0</v>
      </c>
      <c r="M246" s="33">
        <f>SUMIFS('Raw Data from UFBs'!F$3:F$1389,'Raw Data from UFBs'!$A$3:$A$1389,'Summary By Town'!$A246,'Raw Data from UFBs'!$D$3:$D$1389,'Summary By Town'!$K$2)</f>
        <v>0</v>
      </c>
      <c r="N246" s="34">
        <f t="shared" si="35"/>
        <v>0</v>
      </c>
      <c r="O246" s="32">
        <f>COUNTIFS('Raw Data from UFBs'!$A$3:$A$1389,'Summary By Town'!$A246,'Raw Data from UFBs'!$D$3:$D$1389,'Summary By Town'!$O$2)</f>
        <v>0</v>
      </c>
      <c r="P246" s="33">
        <f>SUMIFS('Raw Data from UFBs'!E$3:E$1389,'Raw Data from UFBs'!$A$3:$A$1389,'Summary By Town'!$A246,'Raw Data from UFBs'!$D$3:$D$1389,'Summary By Town'!$O$2)</f>
        <v>0</v>
      </c>
      <c r="Q246" s="33">
        <f>SUMIFS('Raw Data from UFBs'!F$3:F$1389,'Raw Data from UFBs'!$A$3:$A$1389,'Summary By Town'!$A246,'Raw Data from UFBs'!$D$3:$D$1389,'Summary By Town'!$O$2)</f>
        <v>0</v>
      </c>
      <c r="R246" s="34">
        <f t="shared" si="36"/>
        <v>0</v>
      </c>
      <c r="S246" s="32">
        <f t="shared" si="37"/>
        <v>0</v>
      </c>
      <c r="T246" s="33">
        <f t="shared" si="38"/>
        <v>0</v>
      </c>
      <c r="U246" s="33">
        <f t="shared" si="39"/>
        <v>0</v>
      </c>
      <c r="V246" s="34">
        <f t="shared" si="40"/>
        <v>0</v>
      </c>
      <c r="W246" s="73">
        <v>410433300</v>
      </c>
      <c r="X246" s="74">
        <v>2.9526440252492776</v>
      </c>
      <c r="Y246" s="75">
        <v>8.3873075862157864E-2</v>
      </c>
      <c r="Z246" s="5">
        <f t="shared" si="41"/>
        <v>0</v>
      </c>
      <c r="AA246" s="10">
        <f t="shared" si="42"/>
        <v>0</v>
      </c>
      <c r="AB246" s="73">
        <v>2413727.61</v>
      </c>
      <c r="AC246" s="7">
        <f t="shared" si="43"/>
        <v>0</v>
      </c>
      <c r="AE246" s="6" t="s">
        <v>1591</v>
      </c>
      <c r="AF246" s="6" t="s">
        <v>1437</v>
      </c>
      <c r="AG246" s="6" t="s">
        <v>1588</v>
      </c>
      <c r="AH246" s="6" t="s">
        <v>468</v>
      </c>
      <c r="AI246" s="6" t="s">
        <v>496</v>
      </c>
      <c r="AJ246" s="6" t="s">
        <v>2319</v>
      </c>
      <c r="AK246" s="6" t="s">
        <v>2319</v>
      </c>
      <c r="AL246" s="6" t="s">
        <v>2319</v>
      </c>
      <c r="AM246" s="6" t="s">
        <v>2319</v>
      </c>
      <c r="AN246" s="6" t="s">
        <v>2319</v>
      </c>
      <c r="AO246" s="6" t="s">
        <v>2319</v>
      </c>
      <c r="AP246" s="6" t="s">
        <v>2319</v>
      </c>
      <c r="AQ246" s="6" t="s">
        <v>2319</v>
      </c>
      <c r="AR246" s="6" t="s">
        <v>2319</v>
      </c>
      <c r="AS246" s="6" t="s">
        <v>2319</v>
      </c>
      <c r="AT246" s="6" t="s">
        <v>2319</v>
      </c>
    </row>
    <row r="247" spans="1:46" ht="17.25" customHeight="1" x14ac:dyDescent="0.25">
      <c r="A247" t="s">
        <v>472</v>
      </c>
      <c r="B247" t="s">
        <v>1746</v>
      </c>
      <c r="C247" t="s">
        <v>1436</v>
      </c>
      <c r="D247" s="28" t="str">
        <f t="shared" si="33"/>
        <v>Washington township, Gloucester County</v>
      </c>
      <c r="E247" t="s">
        <v>2216</v>
      </c>
      <c r="F247" t="s">
        <v>2203</v>
      </c>
      <c r="G247" s="32">
        <f>COUNTIFS('Raw Data from UFBs'!$A$3:$A$1389,'Summary By Town'!$A247,'Raw Data from UFBs'!$D$3:$D$1389,'Summary By Town'!$G$2)</f>
        <v>3</v>
      </c>
      <c r="H247" s="33">
        <f>SUMIFS('Raw Data from UFBs'!E$3:E$1389,'Raw Data from UFBs'!$A$3:$A$1389,'Summary By Town'!$A247,'Raw Data from UFBs'!$D$3:$D$1389,'Summary By Town'!$G$2)</f>
        <v>49742.62</v>
      </c>
      <c r="I247" s="33">
        <f>SUMIFS('Raw Data from UFBs'!F$3:F$1389,'Raw Data from UFBs'!$A$3:$A$1389,'Summary By Town'!$A247,'Raw Data from UFBs'!$D$3:$D$1389,'Summary By Town'!$G$2)</f>
        <v>18743400</v>
      </c>
      <c r="J247" s="34">
        <f t="shared" si="34"/>
        <v>656076.30296582414</v>
      </c>
      <c r="K247" s="32">
        <f>COUNTIFS('Raw Data from UFBs'!$A$3:$A$1389,'Summary By Town'!$A247,'Raw Data from UFBs'!$D$3:$D$1389,'Summary By Town'!$K$2)</f>
        <v>2</v>
      </c>
      <c r="L247" s="33">
        <f>SUMIFS('Raw Data from UFBs'!E$3:E$1389,'Raw Data from UFBs'!$A$3:$A$1389,'Summary By Town'!$A247,'Raw Data from UFBs'!$D$3:$D$1389,'Summary By Town'!$K$2)</f>
        <v>56852.75</v>
      </c>
      <c r="M247" s="33">
        <f>SUMIFS('Raw Data from UFBs'!F$3:F$1389,'Raw Data from UFBs'!$A$3:$A$1389,'Summary By Town'!$A247,'Raw Data from UFBs'!$D$3:$D$1389,'Summary By Town'!$K$2)</f>
        <v>13371500</v>
      </c>
      <c r="N247" s="34">
        <f t="shared" si="35"/>
        <v>468043.37980876031</v>
      </c>
      <c r="O247" s="32">
        <f>COUNTIFS('Raw Data from UFBs'!$A$3:$A$1389,'Summary By Town'!$A247,'Raw Data from UFBs'!$D$3:$D$1389,'Summary By Town'!$O$2)</f>
        <v>0</v>
      </c>
      <c r="P247" s="33">
        <f>SUMIFS('Raw Data from UFBs'!E$3:E$1389,'Raw Data from UFBs'!$A$3:$A$1389,'Summary By Town'!$A247,'Raw Data from UFBs'!$D$3:$D$1389,'Summary By Town'!$O$2)</f>
        <v>0</v>
      </c>
      <c r="Q247" s="33">
        <f>SUMIFS('Raw Data from UFBs'!F$3:F$1389,'Raw Data from UFBs'!$A$3:$A$1389,'Summary By Town'!$A247,'Raw Data from UFBs'!$D$3:$D$1389,'Summary By Town'!$O$2)</f>
        <v>0</v>
      </c>
      <c r="R247" s="34">
        <f t="shared" si="36"/>
        <v>0</v>
      </c>
      <c r="S247" s="32">
        <f t="shared" si="37"/>
        <v>5</v>
      </c>
      <c r="T247" s="33">
        <f t="shared" si="38"/>
        <v>106595.37</v>
      </c>
      <c r="U247" s="33">
        <f t="shared" si="39"/>
        <v>32114900</v>
      </c>
      <c r="V247" s="34">
        <f t="shared" si="40"/>
        <v>1124119.6827745845</v>
      </c>
      <c r="W247" s="73">
        <v>4665859344</v>
      </c>
      <c r="X247" s="74">
        <v>3.5003057234323771</v>
      </c>
      <c r="Y247" s="75">
        <v>0.20060206907640535</v>
      </c>
      <c r="Z247" s="5">
        <f t="shared" si="41"/>
        <v>204117.4824781291</v>
      </c>
      <c r="AA247" s="10">
        <f t="shared" si="42"/>
        <v>6.8829550212004846E-3</v>
      </c>
      <c r="AB247" s="73">
        <v>40676410.600000001</v>
      </c>
      <c r="AC247" s="7">
        <f t="shared" si="43"/>
        <v>5.0180799993726358E-3</v>
      </c>
      <c r="AE247" s="6" t="s">
        <v>470</v>
      </c>
      <c r="AF247" s="6" t="s">
        <v>454</v>
      </c>
      <c r="AG247" s="6" t="s">
        <v>1444</v>
      </c>
      <c r="AH247" s="6" t="s">
        <v>469</v>
      </c>
      <c r="AI247" s="6" t="s">
        <v>270</v>
      </c>
      <c r="AJ247" s="6" t="s">
        <v>444</v>
      </c>
      <c r="AK247" s="6" t="s">
        <v>2319</v>
      </c>
      <c r="AL247" s="6" t="s">
        <v>2319</v>
      </c>
      <c r="AM247" s="6" t="s">
        <v>2319</v>
      </c>
      <c r="AN247" s="6" t="s">
        <v>2319</v>
      </c>
      <c r="AO247" s="6" t="s">
        <v>2319</v>
      </c>
      <c r="AP247" s="6" t="s">
        <v>2319</v>
      </c>
      <c r="AQ247" s="6" t="s">
        <v>2319</v>
      </c>
      <c r="AR247" s="6" t="s">
        <v>2319</v>
      </c>
      <c r="AS247" s="6" t="s">
        <v>2319</v>
      </c>
      <c r="AT247" s="6" t="s">
        <v>2319</v>
      </c>
    </row>
    <row r="248" spans="1:46" ht="17.25" customHeight="1" x14ac:dyDescent="0.25">
      <c r="A248" t="s">
        <v>478</v>
      </c>
      <c r="B248" t="s">
        <v>1895</v>
      </c>
      <c r="C248" t="s">
        <v>1436</v>
      </c>
      <c r="D248" s="28" t="str">
        <f t="shared" si="33"/>
        <v>West Deptford township, Gloucester County</v>
      </c>
      <c r="E248" t="s">
        <v>2216</v>
      </c>
      <c r="F248" t="s">
        <v>2203</v>
      </c>
      <c r="G248" s="32">
        <f>COUNTIFS('Raw Data from UFBs'!$A$3:$A$1389,'Summary By Town'!$A248,'Raw Data from UFBs'!$D$3:$D$1389,'Summary By Town'!$G$2)</f>
        <v>2</v>
      </c>
      <c r="H248" s="33">
        <f>SUMIFS('Raw Data from UFBs'!E$3:E$1389,'Raw Data from UFBs'!$A$3:$A$1389,'Summary By Town'!$A248,'Raw Data from UFBs'!$D$3:$D$1389,'Summary By Town'!$G$2)</f>
        <v>77699.679999999993</v>
      </c>
      <c r="I248" s="33">
        <f>SUMIFS('Raw Data from UFBs'!F$3:F$1389,'Raw Data from UFBs'!$A$3:$A$1389,'Summary By Town'!$A248,'Raw Data from UFBs'!$D$3:$D$1389,'Summary By Town'!$G$2)</f>
        <v>13019700</v>
      </c>
      <c r="J248" s="34">
        <f t="shared" si="34"/>
        <v>431655.46095746511</v>
      </c>
      <c r="K248" s="32">
        <f>COUNTIFS('Raw Data from UFBs'!$A$3:$A$1389,'Summary By Town'!$A248,'Raw Data from UFBs'!$D$3:$D$1389,'Summary By Town'!$K$2)</f>
        <v>3</v>
      </c>
      <c r="L248" s="33">
        <f>SUMIFS('Raw Data from UFBs'!E$3:E$1389,'Raw Data from UFBs'!$A$3:$A$1389,'Summary By Town'!$A248,'Raw Data from UFBs'!$D$3:$D$1389,'Summary By Town'!$K$2)</f>
        <v>2183360.56</v>
      </c>
      <c r="M248" s="33">
        <f>SUMIFS('Raw Data from UFBs'!F$3:F$1389,'Raw Data from UFBs'!$A$3:$A$1389,'Summary By Town'!$A248,'Raw Data from UFBs'!$D$3:$D$1389,'Summary By Town'!$K$2)</f>
        <v>21587600</v>
      </c>
      <c r="N248" s="34">
        <f t="shared" si="35"/>
        <v>715715.83285063202</v>
      </c>
      <c r="O248" s="32">
        <f>COUNTIFS('Raw Data from UFBs'!$A$3:$A$1389,'Summary By Town'!$A248,'Raw Data from UFBs'!$D$3:$D$1389,'Summary By Town'!$O$2)</f>
        <v>0</v>
      </c>
      <c r="P248" s="33">
        <f>SUMIFS('Raw Data from UFBs'!E$3:E$1389,'Raw Data from UFBs'!$A$3:$A$1389,'Summary By Town'!$A248,'Raw Data from UFBs'!$D$3:$D$1389,'Summary By Town'!$O$2)</f>
        <v>0</v>
      </c>
      <c r="Q248" s="33">
        <f>SUMIFS('Raw Data from UFBs'!F$3:F$1389,'Raw Data from UFBs'!$A$3:$A$1389,'Summary By Town'!$A248,'Raw Data from UFBs'!$D$3:$D$1389,'Summary By Town'!$O$2)</f>
        <v>0</v>
      </c>
      <c r="R248" s="34">
        <f t="shared" si="36"/>
        <v>0</v>
      </c>
      <c r="S248" s="32">
        <f t="shared" si="37"/>
        <v>5</v>
      </c>
      <c r="T248" s="33">
        <f t="shared" si="38"/>
        <v>2261060.2400000002</v>
      </c>
      <c r="U248" s="33">
        <f t="shared" si="39"/>
        <v>34607300</v>
      </c>
      <c r="V248" s="34">
        <f t="shared" si="40"/>
        <v>1147371.293808097</v>
      </c>
      <c r="W248" s="73">
        <v>2551691596</v>
      </c>
      <c r="X248" s="74">
        <v>3.3154025127880451</v>
      </c>
      <c r="Y248" s="75">
        <v>0.31542372960645848</v>
      </c>
      <c r="Z248" s="5">
        <f t="shared" si="41"/>
        <v>-351283.92102933658</v>
      </c>
      <c r="AA248" s="10">
        <f t="shared" si="42"/>
        <v>1.3562493231646792E-2</v>
      </c>
      <c r="AB248" s="73">
        <v>34243410.210000001</v>
      </c>
      <c r="AC248" s="7">
        <f t="shared" si="43"/>
        <v>-1.0258438598114629E-2</v>
      </c>
      <c r="AE248" s="6" t="s">
        <v>469</v>
      </c>
      <c r="AF248" s="6" t="s">
        <v>450</v>
      </c>
      <c r="AG248" s="6" t="s">
        <v>1449</v>
      </c>
      <c r="AH248" s="6" t="s">
        <v>484</v>
      </c>
      <c r="AI248" s="6" t="s">
        <v>1443</v>
      </c>
      <c r="AJ248" s="6" t="s">
        <v>444</v>
      </c>
      <c r="AK248" s="6" t="s">
        <v>1441</v>
      </c>
      <c r="AL248" s="6" t="s">
        <v>1448</v>
      </c>
      <c r="AM248" s="6" t="s">
        <v>2319</v>
      </c>
      <c r="AN248" s="6" t="s">
        <v>2319</v>
      </c>
      <c r="AO248" s="6" t="s">
        <v>2319</v>
      </c>
      <c r="AP248" s="6" t="s">
        <v>2319</v>
      </c>
      <c r="AQ248" s="6" t="s">
        <v>2319</v>
      </c>
      <c r="AR248" s="6" t="s">
        <v>2319</v>
      </c>
      <c r="AS248" s="6" t="s">
        <v>2319</v>
      </c>
      <c r="AT248" s="6" t="s">
        <v>2319</v>
      </c>
    </row>
    <row r="249" spans="1:46" ht="17.25" customHeight="1" x14ac:dyDescent="0.25">
      <c r="A249" t="s">
        <v>496</v>
      </c>
      <c r="B249" t="s">
        <v>1896</v>
      </c>
      <c r="C249" t="s">
        <v>1436</v>
      </c>
      <c r="D249" s="28" t="str">
        <f t="shared" si="33"/>
        <v>Woolwich township, Gloucester County</v>
      </c>
      <c r="E249" t="s">
        <v>2216</v>
      </c>
      <c r="F249" t="s">
        <v>2203</v>
      </c>
      <c r="G249" s="32">
        <f>COUNTIFS('Raw Data from UFBs'!$A$3:$A$1389,'Summary By Town'!$A249,'Raw Data from UFBs'!$D$3:$D$1389,'Summary By Town'!$G$2)</f>
        <v>2</v>
      </c>
      <c r="H249" s="33">
        <f>SUMIFS('Raw Data from UFBs'!E$3:E$1389,'Raw Data from UFBs'!$A$3:$A$1389,'Summary By Town'!$A249,'Raw Data from UFBs'!$D$3:$D$1389,'Summary By Town'!$G$2)</f>
        <v>110137.62</v>
      </c>
      <c r="I249" s="33">
        <f>SUMIFS('Raw Data from UFBs'!F$3:F$1389,'Raw Data from UFBs'!$A$3:$A$1389,'Summary By Town'!$A249,'Raw Data from UFBs'!$D$3:$D$1389,'Summary By Town'!$G$2)</f>
        <v>0</v>
      </c>
      <c r="J249" s="34">
        <f t="shared" si="34"/>
        <v>0</v>
      </c>
      <c r="K249" s="32">
        <f>COUNTIFS('Raw Data from UFBs'!$A$3:$A$1389,'Summary By Town'!$A249,'Raw Data from UFBs'!$D$3:$D$1389,'Summary By Town'!$K$2)</f>
        <v>0</v>
      </c>
      <c r="L249" s="33">
        <f>SUMIFS('Raw Data from UFBs'!E$3:E$1389,'Raw Data from UFBs'!$A$3:$A$1389,'Summary By Town'!$A249,'Raw Data from UFBs'!$D$3:$D$1389,'Summary By Town'!$K$2)</f>
        <v>0</v>
      </c>
      <c r="M249" s="33">
        <f>SUMIFS('Raw Data from UFBs'!F$3:F$1389,'Raw Data from UFBs'!$A$3:$A$1389,'Summary By Town'!$A249,'Raw Data from UFBs'!$D$3:$D$1389,'Summary By Town'!$K$2)</f>
        <v>0</v>
      </c>
      <c r="N249" s="34">
        <f t="shared" si="35"/>
        <v>0</v>
      </c>
      <c r="O249" s="32">
        <f>COUNTIFS('Raw Data from UFBs'!$A$3:$A$1389,'Summary By Town'!$A249,'Raw Data from UFBs'!$D$3:$D$1389,'Summary By Town'!$O$2)</f>
        <v>0</v>
      </c>
      <c r="P249" s="33">
        <f>SUMIFS('Raw Data from UFBs'!E$3:E$1389,'Raw Data from UFBs'!$A$3:$A$1389,'Summary By Town'!$A249,'Raw Data from UFBs'!$D$3:$D$1389,'Summary By Town'!$O$2)</f>
        <v>0</v>
      </c>
      <c r="Q249" s="33">
        <f>SUMIFS('Raw Data from UFBs'!F$3:F$1389,'Raw Data from UFBs'!$A$3:$A$1389,'Summary By Town'!$A249,'Raw Data from UFBs'!$D$3:$D$1389,'Summary By Town'!$O$2)</f>
        <v>0</v>
      </c>
      <c r="R249" s="34">
        <f t="shared" si="36"/>
        <v>0</v>
      </c>
      <c r="S249" s="32">
        <f t="shared" si="37"/>
        <v>2</v>
      </c>
      <c r="T249" s="33">
        <f t="shared" si="38"/>
        <v>110137.62</v>
      </c>
      <c r="U249" s="33">
        <f t="shared" si="39"/>
        <v>0</v>
      </c>
      <c r="V249" s="34">
        <f t="shared" si="40"/>
        <v>0</v>
      </c>
      <c r="W249" s="73">
        <v>1269655310</v>
      </c>
      <c r="X249" s="74">
        <v>3.7556509143521919</v>
      </c>
      <c r="Y249" s="75">
        <v>0.16126989600790761</v>
      </c>
      <c r="Z249" s="5">
        <f t="shared" si="41"/>
        <v>-17761.882523958444</v>
      </c>
      <c r="AA249" s="10">
        <f t="shared" si="42"/>
        <v>0</v>
      </c>
      <c r="AB249" s="73">
        <v>10923900.84</v>
      </c>
      <c r="AC249" s="7">
        <f t="shared" si="43"/>
        <v>-1.6259651917490715E-3</v>
      </c>
      <c r="AE249" s="6" t="s">
        <v>1588</v>
      </c>
      <c r="AF249" s="6" t="s">
        <v>1445</v>
      </c>
      <c r="AG249" s="6" t="s">
        <v>1446</v>
      </c>
      <c r="AH249" s="6" t="s">
        <v>468</v>
      </c>
      <c r="AI249" s="6" t="s">
        <v>935</v>
      </c>
      <c r="AJ249" s="6" t="s">
        <v>450</v>
      </c>
      <c r="AK249" s="6" t="s">
        <v>1440</v>
      </c>
      <c r="AL249" s="6" t="s">
        <v>2319</v>
      </c>
      <c r="AM249" s="6" t="s">
        <v>2319</v>
      </c>
      <c r="AN249" s="6" t="s">
        <v>2319</v>
      </c>
      <c r="AO249" s="6" t="s">
        <v>2319</v>
      </c>
      <c r="AP249" s="6" t="s">
        <v>2319</v>
      </c>
      <c r="AQ249" s="6" t="s">
        <v>2319</v>
      </c>
      <c r="AR249" s="6" t="s">
        <v>2319</v>
      </c>
      <c r="AS249" s="6" t="s">
        <v>2319</v>
      </c>
      <c r="AT249" s="6" t="s">
        <v>2319</v>
      </c>
    </row>
    <row r="250" spans="1:46" ht="17.25" customHeight="1" x14ac:dyDescent="0.25">
      <c r="A250" t="s">
        <v>499</v>
      </c>
      <c r="B250" t="s">
        <v>1897</v>
      </c>
      <c r="C250" t="s">
        <v>1450</v>
      </c>
      <c r="D250" s="28" t="str">
        <f t="shared" si="33"/>
        <v>Bayonne city, Hudson County</v>
      </c>
      <c r="E250" t="s">
        <v>2214</v>
      </c>
      <c r="F250" t="s">
        <v>2205</v>
      </c>
      <c r="G250" s="32">
        <f>COUNTIFS('Raw Data from UFBs'!$A$3:$A$1389,'Summary By Town'!$A250,'Raw Data from UFBs'!$D$3:$D$1389,'Summary By Town'!$G$2)</f>
        <v>5</v>
      </c>
      <c r="H250" s="33">
        <f>SUMIFS('Raw Data from UFBs'!E$3:E$1389,'Raw Data from UFBs'!$A$3:$A$1389,'Summary By Town'!$A250,'Raw Data from UFBs'!$D$3:$D$1389,'Summary By Town'!$G$2)</f>
        <v>577038</v>
      </c>
      <c r="I250" s="33">
        <f>SUMIFS('Raw Data from UFBs'!F$3:F$1389,'Raw Data from UFBs'!$A$3:$A$1389,'Summary By Town'!$A250,'Raw Data from UFBs'!$D$3:$D$1389,'Summary By Town'!$G$2)</f>
        <v>84842200</v>
      </c>
      <c r="J250" s="34">
        <f t="shared" si="34"/>
        <v>7321450.033282279</v>
      </c>
      <c r="K250" s="32">
        <f>COUNTIFS('Raw Data from UFBs'!$A$3:$A$1389,'Summary By Town'!$A250,'Raw Data from UFBs'!$D$3:$D$1389,'Summary By Town'!$K$2)</f>
        <v>4</v>
      </c>
      <c r="L250" s="33">
        <f>SUMIFS('Raw Data from UFBs'!E$3:E$1389,'Raw Data from UFBs'!$A$3:$A$1389,'Summary By Town'!$A250,'Raw Data from UFBs'!$D$3:$D$1389,'Summary By Town'!$K$2)</f>
        <v>4644247.1500000004</v>
      </c>
      <c r="M250" s="33">
        <f>SUMIFS('Raw Data from UFBs'!F$3:F$1389,'Raw Data from UFBs'!$A$3:$A$1389,'Summary By Town'!$A250,'Raw Data from UFBs'!$D$3:$D$1389,'Summary By Town'!$K$2)</f>
        <v>60705400</v>
      </c>
      <c r="N250" s="34">
        <f t="shared" si="35"/>
        <v>5238567.0438816305</v>
      </c>
      <c r="O250" s="32">
        <f>COUNTIFS('Raw Data from UFBs'!$A$3:$A$1389,'Summary By Town'!$A250,'Raw Data from UFBs'!$D$3:$D$1389,'Summary By Town'!$O$2)</f>
        <v>5</v>
      </c>
      <c r="P250" s="33">
        <f>SUMIFS('Raw Data from UFBs'!E$3:E$1389,'Raw Data from UFBs'!$A$3:$A$1389,'Summary By Town'!$A250,'Raw Data from UFBs'!$D$3:$D$1389,'Summary By Town'!$O$2)</f>
        <v>1720526</v>
      </c>
      <c r="Q250" s="33">
        <f>SUMIFS('Raw Data from UFBs'!F$3:F$1389,'Raw Data from UFBs'!$A$3:$A$1389,'Summary By Town'!$A250,'Raw Data from UFBs'!$D$3:$D$1389,'Summary By Town'!$O$2)</f>
        <v>68825800</v>
      </c>
      <c r="R250" s="34">
        <f t="shared" si="36"/>
        <v>5939316.2329675499</v>
      </c>
      <c r="S250" s="32">
        <f t="shared" si="37"/>
        <v>14</v>
      </c>
      <c r="T250" s="33">
        <f t="shared" si="38"/>
        <v>6941811.1500000004</v>
      </c>
      <c r="U250" s="33">
        <f t="shared" si="39"/>
        <v>214373400</v>
      </c>
      <c r="V250" s="34">
        <f t="shared" si="40"/>
        <v>18499333.31013146</v>
      </c>
      <c r="W250" s="73">
        <v>3099463416</v>
      </c>
      <c r="X250" s="74">
        <v>8.6294910236677964</v>
      </c>
      <c r="Y250" s="75">
        <v>0.43142896597012631</v>
      </c>
      <c r="Z250" s="5">
        <f t="shared" si="41"/>
        <v>4986249.8347223364</v>
      </c>
      <c r="AA250" s="10">
        <f t="shared" si="42"/>
        <v>6.916468150369677E-2</v>
      </c>
      <c r="AB250" s="73">
        <v>128302007.84</v>
      </c>
      <c r="AC250" s="7">
        <f t="shared" si="43"/>
        <v>3.8863381163453635E-2</v>
      </c>
      <c r="AE250" s="6" t="s">
        <v>988</v>
      </c>
      <c r="AF250" s="6" t="s">
        <v>1431</v>
      </c>
      <c r="AG250" s="6" t="s">
        <v>544</v>
      </c>
      <c r="AH250" s="6" t="s">
        <v>2319</v>
      </c>
      <c r="AI250" s="6" t="s">
        <v>2319</v>
      </c>
      <c r="AJ250" s="6" t="s">
        <v>2319</v>
      </c>
      <c r="AK250" s="6" t="s">
        <v>2319</v>
      </c>
      <c r="AL250" s="6" t="s">
        <v>2319</v>
      </c>
      <c r="AM250" s="6" t="s">
        <v>2319</v>
      </c>
      <c r="AN250" s="6" t="s">
        <v>2319</v>
      </c>
      <c r="AO250" s="6" t="s">
        <v>2319</v>
      </c>
      <c r="AP250" s="6" t="s">
        <v>2319</v>
      </c>
      <c r="AQ250" s="6" t="s">
        <v>2319</v>
      </c>
      <c r="AR250" s="6" t="s">
        <v>2319</v>
      </c>
      <c r="AS250" s="6" t="s">
        <v>2319</v>
      </c>
      <c r="AT250" s="6" t="s">
        <v>2319</v>
      </c>
    </row>
    <row r="251" spans="1:46" ht="17.25" customHeight="1" x14ac:dyDescent="0.25">
      <c r="A251" t="s">
        <v>1451</v>
      </c>
      <c r="B251" t="s">
        <v>1898</v>
      </c>
      <c r="C251" t="s">
        <v>1450</v>
      </c>
      <c r="D251" s="28" t="str">
        <f t="shared" si="33"/>
        <v>East Newark borough, Hudson County</v>
      </c>
      <c r="E251" t="s">
        <v>2214</v>
      </c>
      <c r="F251" t="s">
        <v>2205</v>
      </c>
      <c r="G251" s="32">
        <f>COUNTIFS('Raw Data from UFBs'!$A$3:$A$1389,'Summary By Town'!$A251,'Raw Data from UFBs'!$D$3:$D$1389,'Summary By Town'!$G$2)</f>
        <v>0</v>
      </c>
      <c r="H251" s="33">
        <f>SUMIFS('Raw Data from UFBs'!E$3:E$1389,'Raw Data from UFBs'!$A$3:$A$1389,'Summary By Town'!$A251,'Raw Data from UFBs'!$D$3:$D$1389,'Summary By Town'!$G$2)</f>
        <v>0</v>
      </c>
      <c r="I251" s="33">
        <f>SUMIFS('Raw Data from UFBs'!F$3:F$1389,'Raw Data from UFBs'!$A$3:$A$1389,'Summary By Town'!$A251,'Raw Data from UFBs'!$D$3:$D$1389,'Summary By Town'!$G$2)</f>
        <v>0</v>
      </c>
      <c r="J251" s="34">
        <f t="shared" si="34"/>
        <v>0</v>
      </c>
      <c r="K251" s="32">
        <f>COUNTIFS('Raw Data from UFBs'!$A$3:$A$1389,'Summary By Town'!$A251,'Raw Data from UFBs'!$D$3:$D$1389,'Summary By Town'!$K$2)</f>
        <v>0</v>
      </c>
      <c r="L251" s="33">
        <f>SUMIFS('Raw Data from UFBs'!E$3:E$1389,'Raw Data from UFBs'!$A$3:$A$1389,'Summary By Town'!$A251,'Raw Data from UFBs'!$D$3:$D$1389,'Summary By Town'!$K$2)</f>
        <v>0</v>
      </c>
      <c r="M251" s="33">
        <f>SUMIFS('Raw Data from UFBs'!F$3:F$1389,'Raw Data from UFBs'!$A$3:$A$1389,'Summary By Town'!$A251,'Raw Data from UFBs'!$D$3:$D$1389,'Summary By Town'!$K$2)</f>
        <v>0</v>
      </c>
      <c r="N251" s="34">
        <f t="shared" si="35"/>
        <v>0</v>
      </c>
      <c r="O251" s="32">
        <f>COUNTIFS('Raw Data from UFBs'!$A$3:$A$1389,'Summary By Town'!$A251,'Raw Data from UFBs'!$D$3:$D$1389,'Summary By Town'!$O$2)</f>
        <v>0</v>
      </c>
      <c r="P251" s="33">
        <f>SUMIFS('Raw Data from UFBs'!E$3:E$1389,'Raw Data from UFBs'!$A$3:$A$1389,'Summary By Town'!$A251,'Raw Data from UFBs'!$D$3:$D$1389,'Summary By Town'!$O$2)</f>
        <v>0</v>
      </c>
      <c r="Q251" s="33">
        <f>SUMIFS('Raw Data from UFBs'!F$3:F$1389,'Raw Data from UFBs'!$A$3:$A$1389,'Summary By Town'!$A251,'Raw Data from UFBs'!$D$3:$D$1389,'Summary By Town'!$O$2)</f>
        <v>0</v>
      </c>
      <c r="R251" s="34">
        <f t="shared" si="36"/>
        <v>0</v>
      </c>
      <c r="S251" s="32">
        <f t="shared" si="37"/>
        <v>0</v>
      </c>
      <c r="T251" s="33">
        <f t="shared" si="38"/>
        <v>0</v>
      </c>
      <c r="U251" s="33">
        <f t="shared" si="39"/>
        <v>0</v>
      </c>
      <c r="V251" s="34">
        <f t="shared" si="40"/>
        <v>0</v>
      </c>
      <c r="W251" s="73">
        <v>167856789</v>
      </c>
      <c r="X251" s="74">
        <v>2.6071614671990608</v>
      </c>
      <c r="Y251" s="75">
        <v>0.43631871646987347</v>
      </c>
      <c r="Z251" s="5">
        <f t="shared" si="41"/>
        <v>0</v>
      </c>
      <c r="AA251" s="10">
        <f t="shared" si="42"/>
        <v>0</v>
      </c>
      <c r="AB251" s="73">
        <v>3770216</v>
      </c>
      <c r="AC251" s="7">
        <f t="shared" si="43"/>
        <v>0</v>
      </c>
      <c r="AE251" s="6" t="s">
        <v>1453</v>
      </c>
      <c r="AF251" s="6" t="s">
        <v>508</v>
      </c>
      <c r="AG251" s="6" t="s">
        <v>1431</v>
      </c>
      <c r="AH251" s="6" t="s">
        <v>2319</v>
      </c>
      <c r="AI251" s="6" t="s">
        <v>2319</v>
      </c>
      <c r="AJ251" s="6" t="s">
        <v>2319</v>
      </c>
      <c r="AK251" s="6" t="s">
        <v>2319</v>
      </c>
      <c r="AL251" s="6" t="s">
        <v>2319</v>
      </c>
      <c r="AM251" s="6" t="s">
        <v>2319</v>
      </c>
      <c r="AN251" s="6" t="s">
        <v>2319</v>
      </c>
      <c r="AO251" s="6" t="s">
        <v>2319</v>
      </c>
      <c r="AP251" s="6" t="s">
        <v>2319</v>
      </c>
      <c r="AQ251" s="6" t="s">
        <v>2319</v>
      </c>
      <c r="AR251" s="6" t="s">
        <v>2319</v>
      </c>
      <c r="AS251" s="6" t="s">
        <v>2319</v>
      </c>
      <c r="AT251" s="6" t="s">
        <v>2319</v>
      </c>
    </row>
    <row r="252" spans="1:46" ht="17.25" customHeight="1" x14ac:dyDescent="0.25">
      <c r="A252" t="s">
        <v>1452</v>
      </c>
      <c r="B252" t="s">
        <v>1899</v>
      </c>
      <c r="C252" t="s">
        <v>1450</v>
      </c>
      <c r="D252" s="28" t="str">
        <f t="shared" si="33"/>
        <v>Guttenberg town, Hudson County</v>
      </c>
      <c r="E252" t="s">
        <v>2214</v>
      </c>
      <c r="F252" t="s">
        <v>2205</v>
      </c>
      <c r="G252" s="32">
        <f>COUNTIFS('Raw Data from UFBs'!$A$3:$A$1389,'Summary By Town'!$A252,'Raw Data from UFBs'!$D$3:$D$1389,'Summary By Town'!$G$2)</f>
        <v>0</v>
      </c>
      <c r="H252" s="33">
        <f>SUMIFS('Raw Data from UFBs'!E$3:E$1389,'Raw Data from UFBs'!$A$3:$A$1389,'Summary By Town'!$A252,'Raw Data from UFBs'!$D$3:$D$1389,'Summary By Town'!$G$2)</f>
        <v>0</v>
      </c>
      <c r="I252" s="33">
        <f>SUMIFS('Raw Data from UFBs'!F$3:F$1389,'Raw Data from UFBs'!$A$3:$A$1389,'Summary By Town'!$A252,'Raw Data from UFBs'!$D$3:$D$1389,'Summary By Town'!$G$2)</f>
        <v>0</v>
      </c>
      <c r="J252" s="34">
        <f t="shared" si="34"/>
        <v>0</v>
      </c>
      <c r="K252" s="32">
        <f>COUNTIFS('Raw Data from UFBs'!$A$3:$A$1389,'Summary By Town'!$A252,'Raw Data from UFBs'!$D$3:$D$1389,'Summary By Town'!$K$2)</f>
        <v>0</v>
      </c>
      <c r="L252" s="33">
        <f>SUMIFS('Raw Data from UFBs'!E$3:E$1389,'Raw Data from UFBs'!$A$3:$A$1389,'Summary By Town'!$A252,'Raw Data from UFBs'!$D$3:$D$1389,'Summary By Town'!$K$2)</f>
        <v>0</v>
      </c>
      <c r="M252" s="33">
        <f>SUMIFS('Raw Data from UFBs'!F$3:F$1389,'Raw Data from UFBs'!$A$3:$A$1389,'Summary By Town'!$A252,'Raw Data from UFBs'!$D$3:$D$1389,'Summary By Town'!$K$2)</f>
        <v>0</v>
      </c>
      <c r="N252" s="34">
        <f t="shared" si="35"/>
        <v>0</v>
      </c>
      <c r="O252" s="32">
        <f>COUNTIFS('Raw Data from UFBs'!$A$3:$A$1389,'Summary By Town'!$A252,'Raw Data from UFBs'!$D$3:$D$1389,'Summary By Town'!$O$2)</f>
        <v>0</v>
      </c>
      <c r="P252" s="33">
        <f>SUMIFS('Raw Data from UFBs'!E$3:E$1389,'Raw Data from UFBs'!$A$3:$A$1389,'Summary By Town'!$A252,'Raw Data from UFBs'!$D$3:$D$1389,'Summary By Town'!$O$2)</f>
        <v>0</v>
      </c>
      <c r="Q252" s="33">
        <f>SUMIFS('Raw Data from UFBs'!F$3:F$1389,'Raw Data from UFBs'!$A$3:$A$1389,'Summary By Town'!$A252,'Raw Data from UFBs'!$D$3:$D$1389,'Summary By Town'!$O$2)</f>
        <v>0</v>
      </c>
      <c r="R252" s="34">
        <f t="shared" si="36"/>
        <v>0</v>
      </c>
      <c r="S252" s="32">
        <f t="shared" si="37"/>
        <v>0</v>
      </c>
      <c r="T252" s="33">
        <f t="shared" si="38"/>
        <v>0</v>
      </c>
      <c r="U252" s="33">
        <f t="shared" si="39"/>
        <v>0</v>
      </c>
      <c r="V252" s="34">
        <f t="shared" si="40"/>
        <v>0</v>
      </c>
      <c r="W252" s="73">
        <v>852338919</v>
      </c>
      <c r="X252" s="74">
        <v>3.8290166974825937</v>
      </c>
      <c r="Y252" s="75">
        <v>0.46982912200177857</v>
      </c>
      <c r="Z252" s="5">
        <f t="shared" si="41"/>
        <v>0</v>
      </c>
      <c r="AA252" s="10">
        <f t="shared" si="42"/>
        <v>0</v>
      </c>
      <c r="AB252" s="73">
        <v>20028878.550000001</v>
      </c>
      <c r="AC252" s="7">
        <f t="shared" si="43"/>
        <v>0</v>
      </c>
      <c r="AE252" s="6" t="s">
        <v>568</v>
      </c>
      <c r="AF252" s="6" t="s">
        <v>558</v>
      </c>
      <c r="AG252" s="6" t="s">
        <v>2319</v>
      </c>
      <c r="AH252" s="6" t="s">
        <v>2319</v>
      </c>
      <c r="AI252" s="6" t="s">
        <v>2319</v>
      </c>
      <c r="AJ252" s="6" t="s">
        <v>2319</v>
      </c>
      <c r="AK252" s="6" t="s">
        <v>2319</v>
      </c>
      <c r="AL252" s="6" t="s">
        <v>2319</v>
      </c>
      <c r="AM252" s="6" t="s">
        <v>2319</v>
      </c>
      <c r="AN252" s="6" t="s">
        <v>2319</v>
      </c>
      <c r="AO252" s="6" t="s">
        <v>2319</v>
      </c>
      <c r="AP252" s="6" t="s">
        <v>2319</v>
      </c>
      <c r="AQ252" s="6" t="s">
        <v>2319</v>
      </c>
      <c r="AR252" s="6" t="s">
        <v>2319</v>
      </c>
      <c r="AS252" s="6" t="s">
        <v>2319</v>
      </c>
      <c r="AT252" s="6" t="s">
        <v>2319</v>
      </c>
    </row>
    <row r="253" spans="1:46" ht="17.25" customHeight="1" x14ac:dyDescent="0.25">
      <c r="A253" t="s">
        <v>508</v>
      </c>
      <c r="B253" t="s">
        <v>1900</v>
      </c>
      <c r="C253" t="s">
        <v>1450</v>
      </c>
      <c r="D253" s="28" t="str">
        <f t="shared" si="33"/>
        <v>Harrison town, Hudson County</v>
      </c>
      <c r="E253" t="s">
        <v>2214</v>
      </c>
      <c r="F253" t="s">
        <v>2205</v>
      </c>
      <c r="G253" s="32">
        <f>COUNTIFS('Raw Data from UFBs'!$A$3:$A$1389,'Summary By Town'!$A253,'Raw Data from UFBs'!$D$3:$D$1389,'Summary By Town'!$G$2)</f>
        <v>1</v>
      </c>
      <c r="H253" s="33">
        <f>SUMIFS('Raw Data from UFBs'!E$3:E$1389,'Raw Data from UFBs'!$A$3:$A$1389,'Summary By Town'!$A253,'Raw Data from UFBs'!$D$3:$D$1389,'Summary By Town'!$G$2)</f>
        <v>7755.23</v>
      </c>
      <c r="I253" s="33">
        <f>SUMIFS('Raw Data from UFBs'!F$3:F$1389,'Raw Data from UFBs'!$A$3:$A$1389,'Summary By Town'!$A253,'Raw Data from UFBs'!$D$3:$D$1389,'Summary By Town'!$G$2)</f>
        <v>1551000</v>
      </c>
      <c r="J253" s="34">
        <f t="shared" si="34"/>
        <v>112614.94971043781</v>
      </c>
      <c r="K253" s="32">
        <f>COUNTIFS('Raw Data from UFBs'!$A$3:$A$1389,'Summary By Town'!$A253,'Raw Data from UFBs'!$D$3:$D$1389,'Summary By Town'!$K$2)</f>
        <v>3</v>
      </c>
      <c r="L253" s="33">
        <f>SUMIFS('Raw Data from UFBs'!E$3:E$1389,'Raw Data from UFBs'!$A$3:$A$1389,'Summary By Town'!$A253,'Raw Data from UFBs'!$D$3:$D$1389,'Summary By Town'!$K$2)</f>
        <v>446705.55</v>
      </c>
      <c r="M253" s="33">
        <f>SUMIFS('Raw Data from UFBs'!F$3:F$1389,'Raw Data from UFBs'!$A$3:$A$1389,'Summary By Town'!$A253,'Raw Data from UFBs'!$D$3:$D$1389,'Summary By Town'!$K$2)</f>
        <v>23376500</v>
      </c>
      <c r="N253" s="34">
        <f t="shared" si="35"/>
        <v>1697320.0334661829</v>
      </c>
      <c r="O253" s="32">
        <f>COUNTIFS('Raw Data from UFBs'!$A$3:$A$1389,'Summary By Town'!$A253,'Raw Data from UFBs'!$D$3:$D$1389,'Summary By Town'!$O$2)</f>
        <v>12</v>
      </c>
      <c r="P253" s="33">
        <f>SUMIFS('Raw Data from UFBs'!E$3:E$1389,'Raw Data from UFBs'!$A$3:$A$1389,'Summary By Town'!$A253,'Raw Data from UFBs'!$D$3:$D$1389,'Summary By Town'!$O$2)</f>
        <v>9842360.9199999999</v>
      </c>
      <c r="Q253" s="33">
        <f>SUMIFS('Raw Data from UFBs'!F$3:F$1389,'Raw Data from UFBs'!$A$3:$A$1389,'Summary By Town'!$A253,'Raw Data from UFBs'!$D$3:$D$1389,'Summary By Town'!$O$2)</f>
        <v>184693431</v>
      </c>
      <c r="R253" s="34">
        <f t="shared" si="36"/>
        <v>13410213.696913743</v>
      </c>
      <c r="S253" s="32">
        <f t="shared" si="37"/>
        <v>16</v>
      </c>
      <c r="T253" s="33">
        <f t="shared" si="38"/>
        <v>10296821.700000001</v>
      </c>
      <c r="U253" s="33">
        <f t="shared" si="39"/>
        <v>209620931</v>
      </c>
      <c r="V253" s="34">
        <f t="shared" si="40"/>
        <v>15220148.680090364</v>
      </c>
      <c r="W253" s="73">
        <v>745274580</v>
      </c>
      <c r="X253" s="74">
        <v>7.260796241807725</v>
      </c>
      <c r="Y253" s="75">
        <v>0.49996253355211723</v>
      </c>
      <c r="Z253" s="5">
        <f t="shared" si="41"/>
        <v>2461479.0304714721</v>
      </c>
      <c r="AA253" s="10">
        <f t="shared" si="42"/>
        <v>0.28126671246455232</v>
      </c>
      <c r="AB253" s="73">
        <v>44619858.780000001</v>
      </c>
      <c r="AC253" s="7">
        <f t="shared" si="43"/>
        <v>5.5165549550658437E-2</v>
      </c>
      <c r="AE253" s="6" t="s">
        <v>1453</v>
      </c>
      <c r="AF253" s="6" t="s">
        <v>1451</v>
      </c>
      <c r="AG253" s="6" t="s">
        <v>1431</v>
      </c>
      <c r="AH253" s="6" t="s">
        <v>2319</v>
      </c>
      <c r="AI253" s="6" t="s">
        <v>2319</v>
      </c>
      <c r="AJ253" s="6" t="s">
        <v>2319</v>
      </c>
      <c r="AK253" s="6" t="s">
        <v>2319</v>
      </c>
      <c r="AL253" s="6" t="s">
        <v>2319</v>
      </c>
      <c r="AM253" s="6" t="s">
        <v>2319</v>
      </c>
      <c r="AN253" s="6" t="s">
        <v>2319</v>
      </c>
      <c r="AO253" s="6" t="s">
        <v>2319</v>
      </c>
      <c r="AP253" s="6" t="s">
        <v>2319</v>
      </c>
      <c r="AQ253" s="6" t="s">
        <v>2319</v>
      </c>
      <c r="AR253" s="6" t="s">
        <v>2319</v>
      </c>
      <c r="AS253" s="6" t="s">
        <v>2319</v>
      </c>
      <c r="AT253" s="6" t="s">
        <v>2319</v>
      </c>
    </row>
    <row r="254" spans="1:46" ht="17.25" customHeight="1" x14ac:dyDescent="0.25">
      <c r="A254" t="s">
        <v>512</v>
      </c>
      <c r="B254" t="s">
        <v>1901</v>
      </c>
      <c r="C254" t="s">
        <v>1450</v>
      </c>
      <c r="D254" s="28" t="str">
        <f t="shared" si="33"/>
        <v>Hoboken city, Hudson County</v>
      </c>
      <c r="E254" t="s">
        <v>2214</v>
      </c>
      <c r="F254" t="s">
        <v>2205</v>
      </c>
      <c r="G254" s="32">
        <f>COUNTIFS('Raw Data from UFBs'!$A$3:$A$1389,'Summary By Town'!$A254,'Raw Data from UFBs'!$D$3:$D$1389,'Summary By Town'!$G$2)</f>
        <v>24</v>
      </c>
      <c r="H254" s="33">
        <f>SUMIFS('Raw Data from UFBs'!E$3:E$1389,'Raw Data from UFBs'!$A$3:$A$1389,'Summary By Town'!$A254,'Raw Data from UFBs'!$D$3:$D$1389,'Summary By Town'!$G$2)</f>
        <v>7073991.0532</v>
      </c>
      <c r="I254" s="33">
        <f>SUMIFS('Raw Data from UFBs'!F$3:F$1389,'Raw Data from UFBs'!$A$3:$A$1389,'Summary By Town'!$A254,'Raw Data from UFBs'!$D$3:$D$1389,'Summary By Town'!$G$2)</f>
        <v>696043600</v>
      </c>
      <c r="J254" s="34">
        <f t="shared" si="34"/>
        <v>11122792.520200413</v>
      </c>
      <c r="K254" s="32">
        <f>COUNTIFS('Raw Data from UFBs'!$A$3:$A$1389,'Summary By Town'!$A254,'Raw Data from UFBs'!$D$3:$D$1389,'Summary By Town'!$K$2)</f>
        <v>5</v>
      </c>
      <c r="L254" s="33">
        <f>SUMIFS('Raw Data from UFBs'!E$3:E$1389,'Raw Data from UFBs'!$A$3:$A$1389,'Summary By Town'!$A254,'Raw Data from UFBs'!$D$3:$D$1389,'Summary By Town'!$K$2)</f>
        <v>6961143</v>
      </c>
      <c r="M254" s="33">
        <f>SUMIFS('Raw Data from UFBs'!F$3:F$1389,'Raw Data from UFBs'!$A$3:$A$1389,'Summary By Town'!$A254,'Raw Data from UFBs'!$D$3:$D$1389,'Summary By Town'!$K$2)</f>
        <v>800816200</v>
      </c>
      <c r="N254" s="34">
        <f t="shared" si="35"/>
        <v>12797061.045335835</v>
      </c>
      <c r="O254" s="32">
        <f>COUNTIFS('Raw Data from UFBs'!$A$3:$A$1389,'Summary By Town'!$A254,'Raw Data from UFBs'!$D$3:$D$1389,'Summary By Town'!$O$2)</f>
        <v>4</v>
      </c>
      <c r="P254" s="33">
        <f>SUMIFS('Raw Data from UFBs'!E$3:E$1389,'Raw Data from UFBs'!$A$3:$A$1389,'Summary By Town'!$A254,'Raw Data from UFBs'!$D$3:$D$1389,'Summary By Town'!$O$2)</f>
        <v>2704837.1</v>
      </c>
      <c r="Q254" s="33">
        <f>SUMIFS('Raw Data from UFBs'!F$3:F$1389,'Raw Data from UFBs'!$A$3:$A$1389,'Summary By Town'!$A254,'Raw Data from UFBs'!$D$3:$D$1389,'Summary By Town'!$O$2)</f>
        <v>251966600</v>
      </c>
      <c r="R254" s="34">
        <f t="shared" si="36"/>
        <v>4026431.9847497041</v>
      </c>
      <c r="S254" s="32">
        <f t="shared" si="37"/>
        <v>33</v>
      </c>
      <c r="T254" s="33">
        <f t="shared" si="38"/>
        <v>16739971.153200001</v>
      </c>
      <c r="U254" s="33">
        <f t="shared" si="39"/>
        <v>1748826400</v>
      </c>
      <c r="V254" s="34">
        <f t="shared" si="40"/>
        <v>27946285.55028595</v>
      </c>
      <c r="W254" s="73">
        <v>14715220941</v>
      </c>
      <c r="X254" s="74">
        <v>1.5980022688521829</v>
      </c>
      <c r="Y254" s="75">
        <v>0.34504131080175582</v>
      </c>
      <c r="Z254" s="5">
        <f t="shared" si="41"/>
        <v>3866641.4088271242</v>
      </c>
      <c r="AA254" s="10">
        <f t="shared" si="42"/>
        <v>0.11884472594817562</v>
      </c>
      <c r="AB254" s="73">
        <v>111843694.31999999</v>
      </c>
      <c r="AC254" s="7">
        <f t="shared" si="43"/>
        <v>3.457183198691683E-2</v>
      </c>
      <c r="AE254" s="6" t="s">
        <v>564</v>
      </c>
      <c r="AF254" s="6" t="s">
        <v>1454</v>
      </c>
      <c r="AG254" s="6" t="s">
        <v>544</v>
      </c>
      <c r="AH254" s="6" t="s">
        <v>2319</v>
      </c>
      <c r="AI254" s="6" t="s">
        <v>2319</v>
      </c>
      <c r="AJ254" s="6" t="s">
        <v>2319</v>
      </c>
      <c r="AK254" s="6" t="s">
        <v>2319</v>
      </c>
      <c r="AL254" s="6" t="s">
        <v>2319</v>
      </c>
      <c r="AM254" s="6" t="s">
        <v>2319</v>
      </c>
      <c r="AN254" s="6" t="s">
        <v>2319</v>
      </c>
      <c r="AO254" s="6" t="s">
        <v>2319</v>
      </c>
      <c r="AP254" s="6" t="s">
        <v>2319</v>
      </c>
      <c r="AQ254" s="6" t="s">
        <v>2319</v>
      </c>
      <c r="AR254" s="6" t="s">
        <v>2319</v>
      </c>
      <c r="AS254" s="6" t="s">
        <v>2319</v>
      </c>
      <c r="AT254" s="6" t="s">
        <v>2319</v>
      </c>
    </row>
    <row r="255" spans="1:46" ht="17.25" customHeight="1" x14ac:dyDescent="0.25">
      <c r="A255" t="s">
        <v>544</v>
      </c>
      <c r="B255" t="s">
        <v>1902</v>
      </c>
      <c r="C255" t="s">
        <v>1450</v>
      </c>
      <c r="D255" s="28" t="str">
        <f t="shared" si="33"/>
        <v>Jersey City city, Hudson County</v>
      </c>
      <c r="E255" t="s">
        <v>2214</v>
      </c>
      <c r="F255" t="s">
        <v>2202</v>
      </c>
      <c r="G255" s="32">
        <f>COUNTIFS('Raw Data from UFBs'!$A$3:$A$1389,'Summary By Town'!$A255,'Raw Data from UFBs'!$D$3:$D$1389,'Summary By Town'!$G$2)</f>
        <v>7</v>
      </c>
      <c r="H255" s="33">
        <f>SUMIFS('Raw Data from UFBs'!E$3:E$1389,'Raw Data from UFBs'!$A$3:$A$1389,'Summary By Town'!$A255,'Raw Data from UFBs'!$D$3:$D$1389,'Summary By Town'!$G$2)</f>
        <v>997230</v>
      </c>
      <c r="I255" s="33">
        <f>SUMIFS('Raw Data from UFBs'!F$3:F$1389,'Raw Data from UFBs'!$A$3:$A$1389,'Summary By Town'!$A255,'Raw Data from UFBs'!$D$3:$D$1389,'Summary By Town'!$G$2)</f>
        <v>77166100</v>
      </c>
      <c r="J255" s="34">
        <f t="shared" si="34"/>
        <v>1188188.3492577046</v>
      </c>
      <c r="K255" s="32">
        <f>COUNTIFS('Raw Data from UFBs'!$A$3:$A$1389,'Summary By Town'!$A255,'Raw Data from UFBs'!$D$3:$D$1389,'Summary By Town'!$K$2)</f>
        <v>2</v>
      </c>
      <c r="L255" s="33">
        <f>SUMIFS('Raw Data from UFBs'!E$3:E$1389,'Raw Data from UFBs'!$A$3:$A$1389,'Summary By Town'!$A255,'Raw Data from UFBs'!$D$3:$D$1389,'Summary By Town'!$K$2)</f>
        <v>2803982</v>
      </c>
      <c r="M255" s="33">
        <f>SUMIFS('Raw Data from UFBs'!F$3:F$1389,'Raw Data from UFBs'!$A$3:$A$1389,'Summary By Town'!$A255,'Raw Data from UFBs'!$D$3:$D$1389,'Summary By Town'!$K$2)</f>
        <v>367034500</v>
      </c>
      <c r="N255" s="34">
        <f t="shared" si="35"/>
        <v>5651524.6549407961</v>
      </c>
      <c r="O255" s="32">
        <f>COUNTIFS('Raw Data from UFBs'!$A$3:$A$1389,'Summary By Town'!$A255,'Raw Data from UFBs'!$D$3:$D$1389,'Summary By Town'!$O$2)</f>
        <v>19</v>
      </c>
      <c r="P255" s="33">
        <f>SUMIFS('Raw Data from UFBs'!E$3:E$1389,'Raw Data from UFBs'!$A$3:$A$1389,'Summary By Town'!$A255,'Raw Data from UFBs'!$D$3:$D$1389,'Summary By Town'!$O$2)</f>
        <v>19775430</v>
      </c>
      <c r="Q255" s="33">
        <f>SUMIFS('Raw Data from UFBs'!F$3:F$1389,'Raw Data from UFBs'!$A$3:$A$1389,'Summary By Town'!$A255,'Raw Data from UFBs'!$D$3:$D$1389,'Summary By Town'!$O$2)</f>
        <v>2142880300</v>
      </c>
      <c r="R255" s="34">
        <f t="shared" si="36"/>
        <v>32995647.134089381</v>
      </c>
      <c r="S255" s="32">
        <f t="shared" si="37"/>
        <v>28</v>
      </c>
      <c r="T255" s="33">
        <f t="shared" si="38"/>
        <v>23576642</v>
      </c>
      <c r="U255" s="33">
        <f t="shared" si="39"/>
        <v>2587080900</v>
      </c>
      <c r="V255" s="34">
        <f t="shared" si="40"/>
        <v>39835360.138287887</v>
      </c>
      <c r="W255" s="73">
        <v>54777190555</v>
      </c>
      <c r="X255" s="74">
        <v>1.5397802263658582</v>
      </c>
      <c r="Y255" s="75">
        <v>0.4785797045436731</v>
      </c>
      <c r="Z255" s="5">
        <f t="shared" si="41"/>
        <v>7781092.5228806753</v>
      </c>
      <c r="AA255" s="10">
        <f t="shared" si="42"/>
        <v>4.722916370459701E-2</v>
      </c>
      <c r="AB255" s="73">
        <v>581120741</v>
      </c>
      <c r="AC255" s="7">
        <f t="shared" si="43"/>
        <v>1.3389803484712784E-2</v>
      </c>
      <c r="AE255" s="6" t="s">
        <v>499</v>
      </c>
      <c r="AF255" s="6" t="s">
        <v>512</v>
      </c>
      <c r="AG255" s="6" t="s">
        <v>1454</v>
      </c>
      <c r="AH255" s="6" t="s">
        <v>1453</v>
      </c>
      <c r="AI255" s="6" t="s">
        <v>563</v>
      </c>
      <c r="AJ255" s="6" t="s">
        <v>558</v>
      </c>
      <c r="AK255" s="6" t="s">
        <v>1431</v>
      </c>
      <c r="AL255" s="6" t="s">
        <v>2319</v>
      </c>
      <c r="AM255" s="6" t="s">
        <v>2319</v>
      </c>
      <c r="AN255" s="6" t="s">
        <v>2319</v>
      </c>
      <c r="AO255" s="6" t="s">
        <v>2319</v>
      </c>
      <c r="AP255" s="6" t="s">
        <v>2319</v>
      </c>
      <c r="AQ255" s="6" t="s">
        <v>2319</v>
      </c>
      <c r="AR255" s="6" t="s">
        <v>2319</v>
      </c>
      <c r="AS255" s="6" t="s">
        <v>2319</v>
      </c>
      <c r="AT255" s="6" t="s">
        <v>2319</v>
      </c>
    </row>
    <row r="256" spans="1:46" ht="17.25" customHeight="1" x14ac:dyDescent="0.25">
      <c r="A256" t="s">
        <v>1453</v>
      </c>
      <c r="B256" t="s">
        <v>1903</v>
      </c>
      <c r="C256" t="s">
        <v>1450</v>
      </c>
      <c r="D256" s="28" t="str">
        <f t="shared" si="33"/>
        <v>Kearny town, Hudson County</v>
      </c>
      <c r="E256" t="s">
        <v>2214</v>
      </c>
      <c r="F256" t="s">
        <v>2205</v>
      </c>
      <c r="G256" s="32">
        <f>COUNTIFS('Raw Data from UFBs'!$A$3:$A$1389,'Summary By Town'!$A256,'Raw Data from UFBs'!$D$3:$D$1389,'Summary By Town'!$G$2)</f>
        <v>0</v>
      </c>
      <c r="H256" s="33">
        <f>SUMIFS('Raw Data from UFBs'!E$3:E$1389,'Raw Data from UFBs'!$A$3:$A$1389,'Summary By Town'!$A256,'Raw Data from UFBs'!$D$3:$D$1389,'Summary By Town'!$G$2)</f>
        <v>0</v>
      </c>
      <c r="I256" s="33">
        <f>SUMIFS('Raw Data from UFBs'!F$3:F$1389,'Raw Data from UFBs'!$A$3:$A$1389,'Summary By Town'!$A256,'Raw Data from UFBs'!$D$3:$D$1389,'Summary By Town'!$G$2)</f>
        <v>0</v>
      </c>
      <c r="J256" s="34">
        <f t="shared" si="34"/>
        <v>0</v>
      </c>
      <c r="K256" s="32">
        <f>COUNTIFS('Raw Data from UFBs'!$A$3:$A$1389,'Summary By Town'!$A256,'Raw Data from UFBs'!$D$3:$D$1389,'Summary By Town'!$K$2)</f>
        <v>0</v>
      </c>
      <c r="L256" s="33">
        <f>SUMIFS('Raw Data from UFBs'!E$3:E$1389,'Raw Data from UFBs'!$A$3:$A$1389,'Summary By Town'!$A256,'Raw Data from UFBs'!$D$3:$D$1389,'Summary By Town'!$K$2)</f>
        <v>0</v>
      </c>
      <c r="M256" s="33">
        <f>SUMIFS('Raw Data from UFBs'!F$3:F$1389,'Raw Data from UFBs'!$A$3:$A$1389,'Summary By Town'!$A256,'Raw Data from UFBs'!$D$3:$D$1389,'Summary By Town'!$K$2)</f>
        <v>0</v>
      </c>
      <c r="N256" s="34">
        <f t="shared" si="35"/>
        <v>0</v>
      </c>
      <c r="O256" s="32">
        <f>COUNTIFS('Raw Data from UFBs'!$A$3:$A$1389,'Summary By Town'!$A256,'Raw Data from UFBs'!$D$3:$D$1389,'Summary By Town'!$O$2)</f>
        <v>0</v>
      </c>
      <c r="P256" s="33">
        <f>SUMIFS('Raw Data from UFBs'!E$3:E$1389,'Raw Data from UFBs'!$A$3:$A$1389,'Summary By Town'!$A256,'Raw Data from UFBs'!$D$3:$D$1389,'Summary By Town'!$O$2)</f>
        <v>0</v>
      </c>
      <c r="Q256" s="33">
        <f>SUMIFS('Raw Data from UFBs'!F$3:F$1389,'Raw Data from UFBs'!$A$3:$A$1389,'Summary By Town'!$A256,'Raw Data from UFBs'!$D$3:$D$1389,'Summary By Town'!$O$2)</f>
        <v>0</v>
      </c>
      <c r="R256" s="34">
        <f t="shared" si="36"/>
        <v>0</v>
      </c>
      <c r="S256" s="32">
        <f t="shared" si="37"/>
        <v>0</v>
      </c>
      <c r="T256" s="33">
        <f t="shared" si="38"/>
        <v>0</v>
      </c>
      <c r="U256" s="33">
        <f t="shared" si="39"/>
        <v>0</v>
      </c>
      <c r="V256" s="34">
        <f t="shared" si="40"/>
        <v>0</v>
      </c>
      <c r="W256" s="73">
        <v>1427772199</v>
      </c>
      <c r="X256" s="74">
        <v>10.54113210967437</v>
      </c>
      <c r="Y256" s="75">
        <v>0.37431030942443483</v>
      </c>
      <c r="Z256" s="5">
        <f t="shared" si="41"/>
        <v>0</v>
      </c>
      <c r="AA256" s="10">
        <f t="shared" si="42"/>
        <v>0</v>
      </c>
      <c r="AB256" s="73">
        <v>75772088</v>
      </c>
      <c r="AC256" s="7">
        <f t="shared" si="43"/>
        <v>0</v>
      </c>
      <c r="AE256" s="6" t="s">
        <v>1338</v>
      </c>
      <c r="AF256" s="6" t="s">
        <v>563</v>
      </c>
      <c r="AG256" s="6" t="s">
        <v>1421</v>
      </c>
      <c r="AH256" s="6" t="s">
        <v>89</v>
      </c>
      <c r="AI256" s="6" t="s">
        <v>508</v>
      </c>
      <c r="AJ256" s="6" t="s">
        <v>1451</v>
      </c>
      <c r="AK256" s="6" t="s">
        <v>1431</v>
      </c>
      <c r="AL256" s="6" t="s">
        <v>544</v>
      </c>
      <c r="AM256" s="6" t="s">
        <v>2319</v>
      </c>
      <c r="AN256" s="6" t="s">
        <v>2319</v>
      </c>
      <c r="AO256" s="6" t="s">
        <v>2319</v>
      </c>
      <c r="AP256" s="6" t="s">
        <v>2319</v>
      </c>
      <c r="AQ256" s="6" t="s">
        <v>2319</v>
      </c>
      <c r="AR256" s="6" t="s">
        <v>2319</v>
      </c>
      <c r="AS256" s="6" t="s">
        <v>2319</v>
      </c>
      <c r="AT256" s="6" t="s">
        <v>2319</v>
      </c>
    </row>
    <row r="257" spans="1:46" ht="17.25" customHeight="1" x14ac:dyDescent="0.25">
      <c r="A257" t="s">
        <v>563</v>
      </c>
      <c r="B257" t="s">
        <v>1904</v>
      </c>
      <c r="C257" t="s">
        <v>1450</v>
      </c>
      <c r="D257" s="28" t="str">
        <f t="shared" si="33"/>
        <v>Secaucus town, Hudson County</v>
      </c>
      <c r="E257" t="s">
        <v>2214</v>
      </c>
      <c r="F257" t="s">
        <v>2205</v>
      </c>
      <c r="G257" s="32">
        <f>COUNTIFS('Raw Data from UFBs'!$A$3:$A$1389,'Summary By Town'!$A257,'Raw Data from UFBs'!$D$3:$D$1389,'Summary By Town'!$G$2)</f>
        <v>0</v>
      </c>
      <c r="H257" s="33">
        <f>SUMIFS('Raw Data from UFBs'!E$3:E$1389,'Raw Data from UFBs'!$A$3:$A$1389,'Summary By Town'!$A257,'Raw Data from UFBs'!$D$3:$D$1389,'Summary By Town'!$G$2)</f>
        <v>0</v>
      </c>
      <c r="I257" s="33">
        <f>SUMIFS('Raw Data from UFBs'!F$3:F$1389,'Raw Data from UFBs'!$A$3:$A$1389,'Summary By Town'!$A257,'Raw Data from UFBs'!$D$3:$D$1389,'Summary By Town'!$G$2)</f>
        <v>0</v>
      </c>
      <c r="J257" s="34">
        <f t="shared" si="34"/>
        <v>0</v>
      </c>
      <c r="K257" s="32">
        <f>COUNTIFS('Raw Data from UFBs'!$A$3:$A$1389,'Summary By Town'!$A257,'Raw Data from UFBs'!$D$3:$D$1389,'Summary By Town'!$K$2)</f>
        <v>0</v>
      </c>
      <c r="L257" s="33">
        <f>SUMIFS('Raw Data from UFBs'!E$3:E$1389,'Raw Data from UFBs'!$A$3:$A$1389,'Summary By Town'!$A257,'Raw Data from UFBs'!$D$3:$D$1389,'Summary By Town'!$K$2)</f>
        <v>0</v>
      </c>
      <c r="M257" s="33">
        <f>SUMIFS('Raw Data from UFBs'!F$3:F$1389,'Raw Data from UFBs'!$A$3:$A$1389,'Summary By Town'!$A257,'Raw Data from UFBs'!$D$3:$D$1389,'Summary By Town'!$K$2)</f>
        <v>0</v>
      </c>
      <c r="N257" s="34">
        <f t="shared" si="35"/>
        <v>0</v>
      </c>
      <c r="O257" s="32">
        <f>COUNTIFS('Raw Data from UFBs'!$A$3:$A$1389,'Summary By Town'!$A257,'Raw Data from UFBs'!$D$3:$D$1389,'Summary By Town'!$O$2)</f>
        <v>0</v>
      </c>
      <c r="P257" s="33">
        <f>SUMIFS('Raw Data from UFBs'!E$3:E$1389,'Raw Data from UFBs'!$A$3:$A$1389,'Summary By Town'!$A257,'Raw Data from UFBs'!$D$3:$D$1389,'Summary By Town'!$O$2)</f>
        <v>0</v>
      </c>
      <c r="Q257" s="33">
        <f>SUMIFS('Raw Data from UFBs'!F$3:F$1389,'Raw Data from UFBs'!$A$3:$A$1389,'Summary By Town'!$A257,'Raw Data from UFBs'!$D$3:$D$1389,'Summary By Town'!$O$2)</f>
        <v>0</v>
      </c>
      <c r="R257" s="34">
        <f t="shared" si="36"/>
        <v>0</v>
      </c>
      <c r="S257" s="32">
        <f t="shared" si="37"/>
        <v>0</v>
      </c>
      <c r="T257" s="33">
        <f t="shared" si="38"/>
        <v>0</v>
      </c>
      <c r="U257" s="33">
        <f t="shared" si="39"/>
        <v>0</v>
      </c>
      <c r="V257" s="34">
        <f t="shared" si="40"/>
        <v>0</v>
      </c>
      <c r="W257" s="73">
        <v>3249840685</v>
      </c>
      <c r="X257" s="74">
        <v>3.7113461576829092</v>
      </c>
      <c r="Y257" s="75">
        <v>0.4204499794436411</v>
      </c>
      <c r="Z257" s="5">
        <f t="shared" si="41"/>
        <v>0</v>
      </c>
      <c r="AA257" s="10">
        <f t="shared" si="42"/>
        <v>0</v>
      </c>
      <c r="AB257" s="73">
        <v>59000805.189999998</v>
      </c>
      <c r="AC257" s="7">
        <f t="shared" si="43"/>
        <v>0</v>
      </c>
      <c r="AE257" s="6" t="s">
        <v>1453</v>
      </c>
      <c r="AF257" s="6" t="s">
        <v>89</v>
      </c>
      <c r="AG257" s="6" t="s">
        <v>558</v>
      </c>
      <c r="AH257" s="6" t="s">
        <v>105</v>
      </c>
      <c r="AI257" s="6" t="s">
        <v>1322</v>
      </c>
      <c r="AJ257" s="6" t="s">
        <v>66</v>
      </c>
      <c r="AK257" s="6" t="s">
        <v>544</v>
      </c>
      <c r="AL257" s="6" t="s">
        <v>2319</v>
      </c>
      <c r="AM257" s="6" t="s">
        <v>2319</v>
      </c>
      <c r="AN257" s="6" t="s">
        <v>2319</v>
      </c>
      <c r="AO257" s="6" t="s">
        <v>2319</v>
      </c>
      <c r="AP257" s="6" t="s">
        <v>2319</v>
      </c>
      <c r="AQ257" s="6" t="s">
        <v>2319</v>
      </c>
      <c r="AR257" s="6" t="s">
        <v>2319</v>
      </c>
      <c r="AS257" s="6" t="s">
        <v>2319</v>
      </c>
      <c r="AT257" s="6" t="s">
        <v>2319</v>
      </c>
    </row>
    <row r="258" spans="1:46" ht="17.25" customHeight="1" x14ac:dyDescent="0.25">
      <c r="A258" t="s">
        <v>1454</v>
      </c>
      <c r="B258" s="25" t="s">
        <v>1905</v>
      </c>
      <c r="C258" t="s">
        <v>1450</v>
      </c>
      <c r="D258" s="28" t="str">
        <f t="shared" si="33"/>
        <v>Union City city, Hudson County</v>
      </c>
      <c r="E258" t="s">
        <v>2214</v>
      </c>
      <c r="F258" t="s">
        <v>2205</v>
      </c>
      <c r="G258" s="32">
        <f>COUNTIFS('Raw Data from UFBs'!$A$3:$A$1389,'Summary By Town'!$A258,'Raw Data from UFBs'!$D$3:$D$1389,'Summary By Town'!$G$2)</f>
        <v>8</v>
      </c>
      <c r="H258" s="33">
        <f>SUMIFS('Raw Data from UFBs'!E$3:E$1389,'Raw Data from UFBs'!$A$3:$A$1389,'Summary By Town'!$A258,'Raw Data from UFBs'!$D$3:$D$1389,'Summary By Town'!$G$2)</f>
        <v>400781.27999999997</v>
      </c>
      <c r="I258" s="33">
        <f>SUMIFS('Raw Data from UFBs'!F$3:F$1389,'Raw Data from UFBs'!$A$3:$A$1389,'Summary By Town'!$A258,'Raw Data from UFBs'!$D$3:$D$1389,'Summary By Town'!$G$2)</f>
        <v>36138900</v>
      </c>
      <c r="J258" s="34">
        <f t="shared" si="34"/>
        <v>2476312.7224158612</v>
      </c>
      <c r="K258" s="32">
        <f>COUNTIFS('Raw Data from UFBs'!$A$3:$A$1389,'Summary By Town'!$A258,'Raw Data from UFBs'!$D$3:$D$1389,'Summary By Town'!$K$2)</f>
        <v>0</v>
      </c>
      <c r="L258" s="33">
        <f>SUMIFS('Raw Data from UFBs'!E$3:E$1389,'Raw Data from UFBs'!$A$3:$A$1389,'Summary By Town'!$A258,'Raw Data from UFBs'!$D$3:$D$1389,'Summary By Town'!$K$2)</f>
        <v>0</v>
      </c>
      <c r="M258" s="33">
        <f>SUMIFS('Raw Data from UFBs'!F$3:F$1389,'Raw Data from UFBs'!$A$3:$A$1389,'Summary By Town'!$A258,'Raw Data from UFBs'!$D$3:$D$1389,'Summary By Town'!$K$2)</f>
        <v>0</v>
      </c>
      <c r="N258" s="34">
        <f t="shared" si="35"/>
        <v>0</v>
      </c>
      <c r="O258" s="32">
        <f>COUNTIFS('Raw Data from UFBs'!$A$3:$A$1389,'Summary By Town'!$A258,'Raw Data from UFBs'!$D$3:$D$1389,'Summary By Town'!$O$2)</f>
        <v>0</v>
      </c>
      <c r="P258" s="33">
        <f>SUMIFS('Raw Data from UFBs'!E$3:E$1389,'Raw Data from UFBs'!$A$3:$A$1389,'Summary By Town'!$A258,'Raw Data from UFBs'!$D$3:$D$1389,'Summary By Town'!$O$2)</f>
        <v>0</v>
      </c>
      <c r="Q258" s="33">
        <f>SUMIFS('Raw Data from UFBs'!F$3:F$1389,'Raw Data from UFBs'!$A$3:$A$1389,'Summary By Town'!$A258,'Raw Data from UFBs'!$D$3:$D$1389,'Summary By Town'!$O$2)</f>
        <v>0</v>
      </c>
      <c r="R258" s="34">
        <f t="shared" si="36"/>
        <v>0</v>
      </c>
      <c r="S258" s="32">
        <f t="shared" si="37"/>
        <v>8</v>
      </c>
      <c r="T258" s="33">
        <f t="shared" si="38"/>
        <v>400781.27999999997</v>
      </c>
      <c r="U258" s="33">
        <f t="shared" si="39"/>
        <v>36138900</v>
      </c>
      <c r="V258" s="34">
        <f t="shared" si="40"/>
        <v>2476312.7224158612</v>
      </c>
      <c r="W258" s="73">
        <v>1910972196</v>
      </c>
      <c r="X258" s="74">
        <v>6.8522083472819073</v>
      </c>
      <c r="Y258" s="75">
        <v>0.68971239766457837</v>
      </c>
      <c r="Z258" s="5">
        <f t="shared" si="41"/>
        <v>1431519.7675768645</v>
      </c>
      <c r="AA258" s="10">
        <f t="shared" si="42"/>
        <v>1.8911264159491726E-2</v>
      </c>
      <c r="AB258" s="73">
        <v>141845444.82999998</v>
      </c>
      <c r="AC258" s="7">
        <f t="shared" si="43"/>
        <v>1.0092109544247425E-2</v>
      </c>
      <c r="AE258" s="6" t="s">
        <v>512</v>
      </c>
      <c r="AF258" s="6" t="s">
        <v>564</v>
      </c>
      <c r="AG258" s="6" t="s">
        <v>568</v>
      </c>
      <c r="AH258" s="6" t="s">
        <v>558</v>
      </c>
      <c r="AI258" s="6" t="s">
        <v>544</v>
      </c>
      <c r="AJ258" s="6" t="s">
        <v>2319</v>
      </c>
      <c r="AK258" s="6" t="s">
        <v>2319</v>
      </c>
      <c r="AL258" s="6" t="s">
        <v>2319</v>
      </c>
      <c r="AM258" s="6" t="s">
        <v>2319</v>
      </c>
      <c r="AN258" s="6" t="s">
        <v>2319</v>
      </c>
      <c r="AO258" s="6" t="s">
        <v>2319</v>
      </c>
      <c r="AP258" s="6" t="s">
        <v>2319</v>
      </c>
      <c r="AQ258" s="6" t="s">
        <v>2319</v>
      </c>
      <c r="AR258" s="6" t="s">
        <v>2319</v>
      </c>
      <c r="AS258" s="6" t="s">
        <v>2319</v>
      </c>
      <c r="AT258" s="6" t="s">
        <v>2319</v>
      </c>
    </row>
    <row r="259" spans="1:46" ht="17.25" customHeight="1" x14ac:dyDescent="0.25">
      <c r="A259" t="s">
        <v>568</v>
      </c>
      <c r="B259" t="s">
        <v>1906</v>
      </c>
      <c r="C259" t="s">
        <v>1450</v>
      </c>
      <c r="D259" s="28" t="str">
        <f t="shared" si="33"/>
        <v>West New York town, Hudson County</v>
      </c>
      <c r="E259" t="s">
        <v>2214</v>
      </c>
      <c r="F259" t="s">
        <v>2205</v>
      </c>
      <c r="G259" s="32">
        <f>COUNTIFS('Raw Data from UFBs'!$A$3:$A$1389,'Summary By Town'!$A259,'Raw Data from UFBs'!$D$3:$D$1389,'Summary By Town'!$G$2)</f>
        <v>2</v>
      </c>
      <c r="H259" s="33">
        <f>SUMIFS('Raw Data from UFBs'!E$3:E$1389,'Raw Data from UFBs'!$A$3:$A$1389,'Summary By Town'!$A259,'Raw Data from UFBs'!$D$3:$D$1389,'Summary By Town'!$G$2)</f>
        <v>3049617</v>
      </c>
      <c r="I259" s="33">
        <f>SUMIFS('Raw Data from UFBs'!F$3:F$1389,'Raw Data from UFBs'!$A$3:$A$1389,'Summary By Town'!$A259,'Raw Data from UFBs'!$D$3:$D$1389,'Summary By Town'!$G$2)</f>
        <v>55911200</v>
      </c>
      <c r="J259" s="34">
        <f t="shared" si="34"/>
        <v>4227578.0666573308</v>
      </c>
      <c r="K259" s="32">
        <f>COUNTIFS('Raw Data from UFBs'!$A$3:$A$1389,'Summary By Town'!$A259,'Raw Data from UFBs'!$D$3:$D$1389,'Summary By Town'!$K$2)</f>
        <v>0</v>
      </c>
      <c r="L259" s="33">
        <f>SUMIFS('Raw Data from UFBs'!E$3:E$1389,'Raw Data from UFBs'!$A$3:$A$1389,'Summary By Town'!$A259,'Raw Data from UFBs'!$D$3:$D$1389,'Summary By Town'!$K$2)</f>
        <v>0</v>
      </c>
      <c r="M259" s="33">
        <f>SUMIFS('Raw Data from UFBs'!F$3:F$1389,'Raw Data from UFBs'!$A$3:$A$1389,'Summary By Town'!$A259,'Raw Data from UFBs'!$D$3:$D$1389,'Summary By Town'!$K$2)</f>
        <v>0</v>
      </c>
      <c r="N259" s="34">
        <f t="shared" si="35"/>
        <v>0</v>
      </c>
      <c r="O259" s="32">
        <f>COUNTIFS('Raw Data from UFBs'!$A$3:$A$1389,'Summary By Town'!$A259,'Raw Data from UFBs'!$D$3:$D$1389,'Summary By Town'!$O$2)</f>
        <v>8</v>
      </c>
      <c r="P259" s="33">
        <f>SUMIFS('Raw Data from UFBs'!E$3:E$1389,'Raw Data from UFBs'!$A$3:$A$1389,'Summary By Town'!$A259,'Raw Data from UFBs'!$D$3:$D$1389,'Summary By Town'!$O$2)</f>
        <v>19395971.579999998</v>
      </c>
      <c r="Q259" s="33">
        <f>SUMIFS('Raw Data from UFBs'!F$3:F$1389,'Raw Data from UFBs'!$A$3:$A$1389,'Summary By Town'!$A259,'Raw Data from UFBs'!$D$3:$D$1389,'Summary By Town'!$O$2)</f>
        <v>405260100</v>
      </c>
      <c r="R259" s="34">
        <f t="shared" si="36"/>
        <v>30642674.634981122</v>
      </c>
      <c r="S259" s="32">
        <f t="shared" si="37"/>
        <v>10</v>
      </c>
      <c r="T259" s="33">
        <f t="shared" si="38"/>
        <v>22445588.579999998</v>
      </c>
      <c r="U259" s="33">
        <f t="shared" si="39"/>
        <v>461171300</v>
      </c>
      <c r="V259" s="34">
        <f t="shared" si="40"/>
        <v>34870252.701638453</v>
      </c>
      <c r="W259" s="73">
        <v>1720395602</v>
      </c>
      <c r="X259" s="74">
        <v>7.5612365083513335</v>
      </c>
      <c r="Y259" s="75">
        <v>0.545753018790755</v>
      </c>
      <c r="Z259" s="5">
        <f t="shared" si="41"/>
        <v>6780797.9518453712</v>
      </c>
      <c r="AA259" s="10">
        <f t="shared" si="42"/>
        <v>0.26806119445078658</v>
      </c>
      <c r="AB259" s="73">
        <v>83622491</v>
      </c>
      <c r="AC259" s="7">
        <f t="shared" si="43"/>
        <v>8.1088208097572348E-2</v>
      </c>
      <c r="AE259" s="6" t="s">
        <v>564</v>
      </c>
      <c r="AF259" s="6" t="s">
        <v>1454</v>
      </c>
      <c r="AG259" s="6" t="s">
        <v>1452</v>
      </c>
      <c r="AH259" s="6" t="s">
        <v>558</v>
      </c>
      <c r="AI259" s="6" t="s">
        <v>2319</v>
      </c>
      <c r="AJ259" s="6" t="s">
        <v>2319</v>
      </c>
      <c r="AK259" s="6" t="s">
        <v>2319</v>
      </c>
      <c r="AL259" s="6" t="s">
        <v>2319</v>
      </c>
      <c r="AM259" s="6" t="s">
        <v>2319</v>
      </c>
      <c r="AN259" s="6" t="s">
        <v>2319</v>
      </c>
      <c r="AO259" s="6" t="s">
        <v>2319</v>
      </c>
      <c r="AP259" s="6" t="s">
        <v>2319</v>
      </c>
      <c r="AQ259" s="6" t="s">
        <v>2319</v>
      </c>
      <c r="AR259" s="6" t="s">
        <v>2319</v>
      </c>
      <c r="AS259" s="6" t="s">
        <v>2319</v>
      </c>
      <c r="AT259" s="6" t="s">
        <v>2319</v>
      </c>
    </row>
    <row r="260" spans="1:46" ht="17.25" customHeight="1" x14ac:dyDescent="0.25">
      <c r="A260" t="s">
        <v>558</v>
      </c>
      <c r="B260" t="s">
        <v>1907</v>
      </c>
      <c r="C260" t="s">
        <v>1450</v>
      </c>
      <c r="D260" s="28" t="str">
        <f t="shared" si="33"/>
        <v>North Bergen township, Hudson County</v>
      </c>
      <c r="E260" t="s">
        <v>2214</v>
      </c>
      <c r="F260" t="s">
        <v>2205</v>
      </c>
      <c r="G260" s="32">
        <f>COUNTIFS('Raw Data from UFBs'!$A$3:$A$1389,'Summary By Town'!$A260,'Raw Data from UFBs'!$D$3:$D$1389,'Summary By Town'!$G$2)</f>
        <v>1</v>
      </c>
      <c r="H260" s="33">
        <f>SUMIFS('Raw Data from UFBs'!E$3:E$1389,'Raw Data from UFBs'!$A$3:$A$1389,'Summary By Town'!$A260,'Raw Data from UFBs'!$D$3:$D$1389,'Summary By Town'!$G$2)</f>
        <v>656000</v>
      </c>
      <c r="I260" s="33">
        <f>SUMIFS('Raw Data from UFBs'!F$3:F$1389,'Raw Data from UFBs'!$A$3:$A$1389,'Summary By Town'!$A260,'Raw Data from UFBs'!$D$3:$D$1389,'Summary By Town'!$G$2)</f>
        <v>15102800</v>
      </c>
      <c r="J260" s="34">
        <f t="shared" si="34"/>
        <v>864684.05648425268</v>
      </c>
      <c r="K260" s="32">
        <f>COUNTIFS('Raw Data from UFBs'!$A$3:$A$1389,'Summary By Town'!$A260,'Raw Data from UFBs'!$D$3:$D$1389,'Summary By Town'!$K$2)</f>
        <v>0</v>
      </c>
      <c r="L260" s="33">
        <f>SUMIFS('Raw Data from UFBs'!E$3:E$1389,'Raw Data from UFBs'!$A$3:$A$1389,'Summary By Town'!$A260,'Raw Data from UFBs'!$D$3:$D$1389,'Summary By Town'!$K$2)</f>
        <v>0</v>
      </c>
      <c r="M260" s="33">
        <f>SUMIFS('Raw Data from UFBs'!F$3:F$1389,'Raw Data from UFBs'!$A$3:$A$1389,'Summary By Town'!$A260,'Raw Data from UFBs'!$D$3:$D$1389,'Summary By Town'!$K$2)</f>
        <v>0</v>
      </c>
      <c r="N260" s="34">
        <f t="shared" si="35"/>
        <v>0</v>
      </c>
      <c r="O260" s="32">
        <f>COUNTIFS('Raw Data from UFBs'!$A$3:$A$1389,'Summary By Town'!$A260,'Raw Data from UFBs'!$D$3:$D$1389,'Summary By Town'!$O$2)</f>
        <v>5</v>
      </c>
      <c r="P260" s="33">
        <f>SUMIFS('Raw Data from UFBs'!E$3:E$1389,'Raw Data from UFBs'!$A$3:$A$1389,'Summary By Town'!$A260,'Raw Data from UFBs'!$D$3:$D$1389,'Summary By Town'!$O$2)</f>
        <v>2720000</v>
      </c>
      <c r="Q260" s="33">
        <f>SUMIFS('Raw Data from UFBs'!F$3:F$1389,'Raw Data from UFBs'!$A$3:$A$1389,'Summary By Town'!$A260,'Raw Data from UFBs'!$D$3:$D$1389,'Summary By Town'!$O$2)</f>
        <v>79584200</v>
      </c>
      <c r="R260" s="34">
        <f t="shared" si="36"/>
        <v>4556452.3722789194</v>
      </c>
      <c r="S260" s="32">
        <f t="shared" si="37"/>
        <v>6</v>
      </c>
      <c r="T260" s="33">
        <f t="shared" si="38"/>
        <v>3376000</v>
      </c>
      <c r="U260" s="33">
        <f t="shared" si="39"/>
        <v>94687000</v>
      </c>
      <c r="V260" s="34">
        <f t="shared" si="40"/>
        <v>5421136.4287631717</v>
      </c>
      <c r="W260" s="73">
        <v>3114410631</v>
      </c>
      <c r="X260" s="74">
        <v>5.7253228307615318</v>
      </c>
      <c r="Y260" s="75">
        <v>0.45764920425273048</v>
      </c>
      <c r="Z260" s="5">
        <f t="shared" si="41"/>
        <v>935955.05921173654</v>
      </c>
      <c r="AA260" s="10">
        <f t="shared" si="42"/>
        <v>3.0402863083471152E-2</v>
      </c>
      <c r="AB260" s="73">
        <v>96088545.359999999</v>
      </c>
      <c r="AC260" s="7">
        <f t="shared" si="43"/>
        <v>9.7405476969719892E-3</v>
      </c>
      <c r="AE260" s="6" t="s">
        <v>1454</v>
      </c>
      <c r="AF260" s="6" t="s">
        <v>568</v>
      </c>
      <c r="AG260" s="6" t="s">
        <v>1452</v>
      </c>
      <c r="AH260" s="6" t="s">
        <v>563</v>
      </c>
      <c r="AI260" s="6" t="s">
        <v>1326</v>
      </c>
      <c r="AJ260" s="6" t="s">
        <v>55</v>
      </c>
      <c r="AK260" s="6" t="s">
        <v>1346</v>
      </c>
      <c r="AL260" s="6" t="s">
        <v>70</v>
      </c>
      <c r="AM260" s="6" t="s">
        <v>1322</v>
      </c>
      <c r="AN260" s="6" t="s">
        <v>544</v>
      </c>
      <c r="AO260" s="6" t="s">
        <v>2319</v>
      </c>
      <c r="AP260" s="6" t="s">
        <v>2319</v>
      </c>
      <c r="AQ260" s="6" t="s">
        <v>2319</v>
      </c>
      <c r="AR260" s="6" t="s">
        <v>2319</v>
      </c>
      <c r="AS260" s="6" t="s">
        <v>2319</v>
      </c>
      <c r="AT260" s="6" t="s">
        <v>2319</v>
      </c>
    </row>
    <row r="261" spans="1:46" ht="17.25" customHeight="1" x14ac:dyDescent="0.25">
      <c r="A261" t="s">
        <v>564</v>
      </c>
      <c r="B261" t="s">
        <v>1908</v>
      </c>
      <c r="C261" t="s">
        <v>1450</v>
      </c>
      <c r="D261" s="28" t="str">
        <f t="shared" ref="D261:D324" si="44">B261&amp;", "&amp;C261&amp;" County"</f>
        <v>Weehawken township, Hudson County</v>
      </c>
      <c r="E261" t="s">
        <v>2214</v>
      </c>
      <c r="F261" t="s">
        <v>2205</v>
      </c>
      <c r="G261" s="32">
        <f>COUNTIFS('Raw Data from UFBs'!$A$3:$A$1389,'Summary By Town'!$A261,'Raw Data from UFBs'!$D$3:$D$1389,'Summary By Town'!$G$2)</f>
        <v>0</v>
      </c>
      <c r="H261" s="33">
        <f>SUMIFS('Raw Data from UFBs'!E$3:E$1389,'Raw Data from UFBs'!$A$3:$A$1389,'Summary By Town'!$A261,'Raw Data from UFBs'!$D$3:$D$1389,'Summary By Town'!$G$2)</f>
        <v>0</v>
      </c>
      <c r="I261" s="33">
        <f>SUMIFS('Raw Data from UFBs'!F$3:F$1389,'Raw Data from UFBs'!$A$3:$A$1389,'Summary By Town'!$A261,'Raw Data from UFBs'!$D$3:$D$1389,'Summary By Town'!$G$2)</f>
        <v>0</v>
      </c>
      <c r="J261" s="34">
        <f t="shared" ref="J261:J324" si="45">IFERROR((I261/100)*$X261,"--")</f>
        <v>0</v>
      </c>
      <c r="K261" s="32">
        <f>COUNTIFS('Raw Data from UFBs'!$A$3:$A$1389,'Summary By Town'!$A261,'Raw Data from UFBs'!$D$3:$D$1389,'Summary By Town'!$K$2)</f>
        <v>0</v>
      </c>
      <c r="L261" s="33">
        <f>SUMIFS('Raw Data from UFBs'!E$3:E$1389,'Raw Data from UFBs'!$A$3:$A$1389,'Summary By Town'!$A261,'Raw Data from UFBs'!$D$3:$D$1389,'Summary By Town'!$K$2)</f>
        <v>0</v>
      </c>
      <c r="M261" s="33">
        <f>SUMIFS('Raw Data from UFBs'!F$3:F$1389,'Raw Data from UFBs'!$A$3:$A$1389,'Summary By Town'!$A261,'Raw Data from UFBs'!$D$3:$D$1389,'Summary By Town'!$K$2)</f>
        <v>0</v>
      </c>
      <c r="N261" s="34">
        <f t="shared" ref="N261:N324" si="46">IFERROR((M261/100)*$X261,"--")</f>
        <v>0</v>
      </c>
      <c r="O261" s="32">
        <f>COUNTIFS('Raw Data from UFBs'!$A$3:$A$1389,'Summary By Town'!$A261,'Raw Data from UFBs'!$D$3:$D$1389,'Summary By Town'!$O$2)</f>
        <v>3</v>
      </c>
      <c r="P261" s="33">
        <f>SUMIFS('Raw Data from UFBs'!E$3:E$1389,'Raw Data from UFBs'!$A$3:$A$1389,'Summary By Town'!$A261,'Raw Data from UFBs'!$D$3:$D$1389,'Summary By Town'!$O$2)</f>
        <v>3834565.47</v>
      </c>
      <c r="Q261" s="33">
        <f>SUMIFS('Raw Data from UFBs'!F$3:F$1389,'Raw Data from UFBs'!$A$3:$A$1389,'Summary By Town'!$A261,'Raw Data from UFBs'!$D$3:$D$1389,'Summary By Town'!$O$2)</f>
        <v>81556265</v>
      </c>
      <c r="R261" s="34">
        <f t="shared" ref="R261:R324" si="47">IFERROR((Q261/100)*$X261,"--")</f>
        <v>1190900.1579310326</v>
      </c>
      <c r="S261" s="32">
        <f t="shared" ref="S261:S324" si="48">O261+K261+G261</f>
        <v>3</v>
      </c>
      <c r="T261" s="33">
        <f t="shared" ref="T261:T324" si="49">P261+L261+H261</f>
        <v>3834565.47</v>
      </c>
      <c r="U261" s="33">
        <f t="shared" ref="U261:U324" si="50">Q261+M261+I261</f>
        <v>81556265</v>
      </c>
      <c r="V261" s="34">
        <f t="shared" ref="V261:V324" si="51">R261+N261+J261</f>
        <v>1190900.1579310326</v>
      </c>
      <c r="W261" s="73">
        <v>4726701255</v>
      </c>
      <c r="X261" s="74">
        <v>1.4602190989631914</v>
      </c>
      <c r="Y261" s="75">
        <v>0.41903111351152739</v>
      </c>
      <c r="Z261" s="5">
        <f t="shared" ref="Z261:Z324" si="52">(V261-T261)*Y261</f>
        <v>-1107778.0194680591</v>
      </c>
      <c r="AA261" s="10">
        <f t="shared" ref="AA261:AA324" si="53">U261/W261</f>
        <v>1.725437267983208E-2</v>
      </c>
      <c r="AB261" s="73">
        <v>47343176.399999999</v>
      </c>
      <c r="AC261" s="7">
        <f t="shared" ref="AC261:AC324" si="54">Z261/AB261</f>
        <v>-2.3398895125001776E-2</v>
      </c>
      <c r="AE261" s="6" t="s">
        <v>512</v>
      </c>
      <c r="AF261" s="6" t="s">
        <v>1454</v>
      </c>
      <c r="AG261" s="6" t="s">
        <v>568</v>
      </c>
      <c r="AH261" s="6" t="s">
        <v>2319</v>
      </c>
      <c r="AI261" s="6" t="s">
        <v>2319</v>
      </c>
      <c r="AJ261" s="6" t="s">
        <v>2319</v>
      </c>
      <c r="AK261" s="6" t="s">
        <v>2319</v>
      </c>
      <c r="AL261" s="6" t="s">
        <v>2319</v>
      </c>
      <c r="AM261" s="6" t="s">
        <v>2319</v>
      </c>
      <c r="AN261" s="6" t="s">
        <v>2319</v>
      </c>
      <c r="AO261" s="6" t="s">
        <v>2319</v>
      </c>
      <c r="AP261" s="6" t="s">
        <v>2319</v>
      </c>
      <c r="AQ261" s="6" t="s">
        <v>2319</v>
      </c>
      <c r="AR261" s="6" t="s">
        <v>2319</v>
      </c>
      <c r="AS261" s="6" t="s">
        <v>2319</v>
      </c>
      <c r="AT261" s="6" t="s">
        <v>2319</v>
      </c>
    </row>
    <row r="262" spans="1:46" ht="17.25" customHeight="1" x14ac:dyDescent="0.25">
      <c r="A262" t="s">
        <v>1458</v>
      </c>
      <c r="B262" t="s">
        <v>1909</v>
      </c>
      <c r="C262" t="s">
        <v>1456</v>
      </c>
      <c r="D262" s="28" t="str">
        <f t="shared" si="44"/>
        <v>Bloomsbury borough, Hunterdon County</v>
      </c>
      <c r="E262" t="s">
        <v>2215</v>
      </c>
      <c r="F262" t="s">
        <v>2206</v>
      </c>
      <c r="G262" s="32">
        <f>COUNTIFS('Raw Data from UFBs'!$A$3:$A$1389,'Summary By Town'!$A262,'Raw Data from UFBs'!$D$3:$D$1389,'Summary By Town'!$G$2)</f>
        <v>0</v>
      </c>
      <c r="H262" s="33">
        <f>SUMIFS('Raw Data from UFBs'!E$3:E$1389,'Raw Data from UFBs'!$A$3:$A$1389,'Summary By Town'!$A262,'Raw Data from UFBs'!$D$3:$D$1389,'Summary By Town'!$G$2)</f>
        <v>0</v>
      </c>
      <c r="I262" s="33">
        <f>SUMIFS('Raw Data from UFBs'!F$3:F$1389,'Raw Data from UFBs'!$A$3:$A$1389,'Summary By Town'!$A262,'Raw Data from UFBs'!$D$3:$D$1389,'Summary By Town'!$G$2)</f>
        <v>0</v>
      </c>
      <c r="J262" s="34">
        <f t="shared" si="45"/>
        <v>0</v>
      </c>
      <c r="K262" s="32">
        <f>COUNTIFS('Raw Data from UFBs'!$A$3:$A$1389,'Summary By Town'!$A262,'Raw Data from UFBs'!$D$3:$D$1389,'Summary By Town'!$K$2)</f>
        <v>0</v>
      </c>
      <c r="L262" s="33">
        <f>SUMIFS('Raw Data from UFBs'!E$3:E$1389,'Raw Data from UFBs'!$A$3:$A$1389,'Summary By Town'!$A262,'Raw Data from UFBs'!$D$3:$D$1389,'Summary By Town'!$K$2)</f>
        <v>0</v>
      </c>
      <c r="M262" s="33">
        <f>SUMIFS('Raw Data from UFBs'!F$3:F$1389,'Raw Data from UFBs'!$A$3:$A$1389,'Summary By Town'!$A262,'Raw Data from UFBs'!$D$3:$D$1389,'Summary By Town'!$K$2)</f>
        <v>0</v>
      </c>
      <c r="N262" s="34">
        <f t="shared" si="46"/>
        <v>0</v>
      </c>
      <c r="O262" s="32">
        <f>COUNTIFS('Raw Data from UFBs'!$A$3:$A$1389,'Summary By Town'!$A262,'Raw Data from UFBs'!$D$3:$D$1389,'Summary By Town'!$O$2)</f>
        <v>0</v>
      </c>
      <c r="P262" s="33">
        <f>SUMIFS('Raw Data from UFBs'!E$3:E$1389,'Raw Data from UFBs'!$A$3:$A$1389,'Summary By Town'!$A262,'Raw Data from UFBs'!$D$3:$D$1389,'Summary By Town'!$O$2)</f>
        <v>0</v>
      </c>
      <c r="Q262" s="33">
        <f>SUMIFS('Raw Data from UFBs'!F$3:F$1389,'Raw Data from UFBs'!$A$3:$A$1389,'Summary By Town'!$A262,'Raw Data from UFBs'!$D$3:$D$1389,'Summary By Town'!$O$2)</f>
        <v>0</v>
      </c>
      <c r="R262" s="34">
        <f t="shared" si="47"/>
        <v>0</v>
      </c>
      <c r="S262" s="32">
        <f t="shared" si="48"/>
        <v>0</v>
      </c>
      <c r="T262" s="33">
        <f t="shared" si="49"/>
        <v>0</v>
      </c>
      <c r="U262" s="33">
        <f t="shared" si="50"/>
        <v>0</v>
      </c>
      <c r="V262" s="34">
        <f t="shared" si="51"/>
        <v>0</v>
      </c>
      <c r="W262" s="73">
        <v>99714095</v>
      </c>
      <c r="X262" s="74">
        <v>3.0322115474722544</v>
      </c>
      <c r="Y262" s="75">
        <v>0.20966564475169625</v>
      </c>
      <c r="Z262" s="5">
        <f t="shared" si="52"/>
        <v>0</v>
      </c>
      <c r="AA262" s="10">
        <f t="shared" si="53"/>
        <v>0</v>
      </c>
      <c r="AB262" s="73">
        <v>973642.61</v>
      </c>
      <c r="AC262" s="7">
        <f t="shared" si="54"/>
        <v>0</v>
      </c>
      <c r="AE262" s="6" t="s">
        <v>1651</v>
      </c>
      <c r="AF262" s="6" t="s">
        <v>1457</v>
      </c>
      <c r="AG262" s="6" t="s">
        <v>1643</v>
      </c>
      <c r="AH262" s="6" t="s">
        <v>1642</v>
      </c>
      <c r="AI262" s="6" t="s">
        <v>2319</v>
      </c>
      <c r="AJ262" s="6" t="s">
        <v>2319</v>
      </c>
      <c r="AK262" s="6" t="s">
        <v>2319</v>
      </c>
      <c r="AL262" s="6" t="s">
        <v>2319</v>
      </c>
      <c r="AM262" s="6" t="s">
        <v>2319</v>
      </c>
      <c r="AN262" s="6" t="s">
        <v>2319</v>
      </c>
      <c r="AO262" s="6" t="s">
        <v>2319</v>
      </c>
      <c r="AP262" s="6" t="s">
        <v>2319</v>
      </c>
      <c r="AQ262" s="6" t="s">
        <v>2319</v>
      </c>
      <c r="AR262" s="6" t="s">
        <v>2319</v>
      </c>
      <c r="AS262" s="6" t="s">
        <v>2319</v>
      </c>
      <c r="AT262" s="6" t="s">
        <v>2319</v>
      </c>
    </row>
    <row r="263" spans="1:46" ht="17.25" customHeight="1" x14ac:dyDescent="0.25">
      <c r="A263" t="s">
        <v>1459</v>
      </c>
      <c r="B263" t="s">
        <v>1910</v>
      </c>
      <c r="C263" t="s">
        <v>1456</v>
      </c>
      <c r="D263" s="28" t="str">
        <f t="shared" si="44"/>
        <v>Califon borough, Hunterdon County</v>
      </c>
      <c r="E263" t="s">
        <v>2215</v>
      </c>
      <c r="F263" t="s">
        <v>2204</v>
      </c>
      <c r="G263" s="32">
        <f>COUNTIFS('Raw Data from UFBs'!$A$3:$A$1389,'Summary By Town'!$A263,'Raw Data from UFBs'!$D$3:$D$1389,'Summary By Town'!$G$2)</f>
        <v>0</v>
      </c>
      <c r="H263" s="33">
        <f>SUMIFS('Raw Data from UFBs'!E$3:E$1389,'Raw Data from UFBs'!$A$3:$A$1389,'Summary By Town'!$A263,'Raw Data from UFBs'!$D$3:$D$1389,'Summary By Town'!$G$2)</f>
        <v>0</v>
      </c>
      <c r="I263" s="33">
        <f>SUMIFS('Raw Data from UFBs'!F$3:F$1389,'Raw Data from UFBs'!$A$3:$A$1389,'Summary By Town'!$A263,'Raw Data from UFBs'!$D$3:$D$1389,'Summary By Town'!$G$2)</f>
        <v>0</v>
      </c>
      <c r="J263" s="34">
        <f t="shared" si="45"/>
        <v>0</v>
      </c>
      <c r="K263" s="32">
        <f>COUNTIFS('Raw Data from UFBs'!$A$3:$A$1389,'Summary By Town'!$A263,'Raw Data from UFBs'!$D$3:$D$1389,'Summary By Town'!$K$2)</f>
        <v>0</v>
      </c>
      <c r="L263" s="33">
        <f>SUMIFS('Raw Data from UFBs'!E$3:E$1389,'Raw Data from UFBs'!$A$3:$A$1389,'Summary By Town'!$A263,'Raw Data from UFBs'!$D$3:$D$1389,'Summary By Town'!$K$2)</f>
        <v>0</v>
      </c>
      <c r="M263" s="33">
        <f>SUMIFS('Raw Data from UFBs'!F$3:F$1389,'Raw Data from UFBs'!$A$3:$A$1389,'Summary By Town'!$A263,'Raw Data from UFBs'!$D$3:$D$1389,'Summary By Town'!$K$2)</f>
        <v>0</v>
      </c>
      <c r="N263" s="34">
        <f t="shared" si="46"/>
        <v>0</v>
      </c>
      <c r="O263" s="32">
        <f>COUNTIFS('Raw Data from UFBs'!$A$3:$A$1389,'Summary By Town'!$A263,'Raw Data from UFBs'!$D$3:$D$1389,'Summary By Town'!$O$2)</f>
        <v>0</v>
      </c>
      <c r="P263" s="33">
        <f>SUMIFS('Raw Data from UFBs'!E$3:E$1389,'Raw Data from UFBs'!$A$3:$A$1389,'Summary By Town'!$A263,'Raw Data from UFBs'!$D$3:$D$1389,'Summary By Town'!$O$2)</f>
        <v>0</v>
      </c>
      <c r="Q263" s="33">
        <f>SUMIFS('Raw Data from UFBs'!F$3:F$1389,'Raw Data from UFBs'!$A$3:$A$1389,'Summary By Town'!$A263,'Raw Data from UFBs'!$D$3:$D$1389,'Summary By Town'!$O$2)</f>
        <v>0</v>
      </c>
      <c r="R263" s="34">
        <f t="shared" si="47"/>
        <v>0</v>
      </c>
      <c r="S263" s="32">
        <f t="shared" si="48"/>
        <v>0</v>
      </c>
      <c r="T263" s="33">
        <f t="shared" si="49"/>
        <v>0</v>
      </c>
      <c r="U263" s="33">
        <f t="shared" si="50"/>
        <v>0</v>
      </c>
      <c r="V263" s="34">
        <f t="shared" si="51"/>
        <v>0</v>
      </c>
      <c r="W263" s="73">
        <v>158045468</v>
      </c>
      <c r="X263" s="74">
        <v>3.4740663622210266</v>
      </c>
      <c r="Y263" s="75">
        <v>0.18209804131821747</v>
      </c>
      <c r="Z263" s="5">
        <f t="shared" si="52"/>
        <v>0</v>
      </c>
      <c r="AA263" s="10">
        <f t="shared" si="53"/>
        <v>0</v>
      </c>
      <c r="AB263" s="73">
        <v>2028149</v>
      </c>
      <c r="AC263" s="7">
        <f t="shared" si="54"/>
        <v>0</v>
      </c>
      <c r="AE263" s="6" t="s">
        <v>1477</v>
      </c>
      <c r="AF263" s="6" t="s">
        <v>1472</v>
      </c>
      <c r="AG263" s="6" t="s">
        <v>2319</v>
      </c>
      <c r="AH263" s="6" t="s">
        <v>2319</v>
      </c>
      <c r="AI263" s="6" t="s">
        <v>2319</v>
      </c>
      <c r="AJ263" s="6" t="s">
        <v>2319</v>
      </c>
      <c r="AK263" s="6" t="s">
        <v>2319</v>
      </c>
      <c r="AL263" s="6" t="s">
        <v>2319</v>
      </c>
      <c r="AM263" s="6" t="s">
        <v>2319</v>
      </c>
      <c r="AN263" s="6" t="s">
        <v>2319</v>
      </c>
      <c r="AO263" s="6" t="s">
        <v>2319</v>
      </c>
      <c r="AP263" s="6" t="s">
        <v>2319</v>
      </c>
      <c r="AQ263" s="6" t="s">
        <v>2319</v>
      </c>
      <c r="AR263" s="6" t="s">
        <v>2319</v>
      </c>
      <c r="AS263" s="6" t="s">
        <v>2319</v>
      </c>
      <c r="AT263" s="6" t="s">
        <v>2319</v>
      </c>
    </row>
    <row r="264" spans="1:46" ht="17.25" customHeight="1" x14ac:dyDescent="0.25">
      <c r="A264" t="s">
        <v>1460</v>
      </c>
      <c r="B264" t="s">
        <v>1911</v>
      </c>
      <c r="C264" t="s">
        <v>1456</v>
      </c>
      <c r="D264" s="28" t="str">
        <f t="shared" si="44"/>
        <v>Clinton town, Hunterdon County</v>
      </c>
      <c r="E264" t="s">
        <v>2215</v>
      </c>
      <c r="F264" t="s">
        <v>2206</v>
      </c>
      <c r="G264" s="32">
        <f>COUNTIFS('Raw Data from UFBs'!$A$3:$A$1389,'Summary By Town'!$A264,'Raw Data from UFBs'!$D$3:$D$1389,'Summary By Town'!$G$2)</f>
        <v>0</v>
      </c>
      <c r="H264" s="33">
        <f>SUMIFS('Raw Data from UFBs'!E$3:E$1389,'Raw Data from UFBs'!$A$3:$A$1389,'Summary By Town'!$A264,'Raw Data from UFBs'!$D$3:$D$1389,'Summary By Town'!$G$2)</f>
        <v>0</v>
      </c>
      <c r="I264" s="33">
        <f>SUMIFS('Raw Data from UFBs'!F$3:F$1389,'Raw Data from UFBs'!$A$3:$A$1389,'Summary By Town'!$A264,'Raw Data from UFBs'!$D$3:$D$1389,'Summary By Town'!$G$2)</f>
        <v>0</v>
      </c>
      <c r="J264" s="34">
        <f t="shared" si="45"/>
        <v>0</v>
      </c>
      <c r="K264" s="32">
        <f>COUNTIFS('Raw Data from UFBs'!$A$3:$A$1389,'Summary By Town'!$A264,'Raw Data from UFBs'!$D$3:$D$1389,'Summary By Town'!$K$2)</f>
        <v>0</v>
      </c>
      <c r="L264" s="33">
        <f>SUMIFS('Raw Data from UFBs'!E$3:E$1389,'Raw Data from UFBs'!$A$3:$A$1389,'Summary By Town'!$A264,'Raw Data from UFBs'!$D$3:$D$1389,'Summary By Town'!$K$2)</f>
        <v>0</v>
      </c>
      <c r="M264" s="33">
        <f>SUMIFS('Raw Data from UFBs'!F$3:F$1389,'Raw Data from UFBs'!$A$3:$A$1389,'Summary By Town'!$A264,'Raw Data from UFBs'!$D$3:$D$1389,'Summary By Town'!$K$2)</f>
        <v>0</v>
      </c>
      <c r="N264" s="34">
        <f t="shared" si="46"/>
        <v>0</v>
      </c>
      <c r="O264" s="32">
        <f>COUNTIFS('Raw Data from UFBs'!$A$3:$A$1389,'Summary By Town'!$A264,'Raw Data from UFBs'!$D$3:$D$1389,'Summary By Town'!$O$2)</f>
        <v>0</v>
      </c>
      <c r="P264" s="33">
        <f>SUMIFS('Raw Data from UFBs'!E$3:E$1389,'Raw Data from UFBs'!$A$3:$A$1389,'Summary By Town'!$A264,'Raw Data from UFBs'!$D$3:$D$1389,'Summary By Town'!$O$2)</f>
        <v>0</v>
      </c>
      <c r="Q264" s="33">
        <f>SUMIFS('Raw Data from UFBs'!F$3:F$1389,'Raw Data from UFBs'!$A$3:$A$1389,'Summary By Town'!$A264,'Raw Data from UFBs'!$D$3:$D$1389,'Summary By Town'!$O$2)</f>
        <v>0</v>
      </c>
      <c r="R264" s="34">
        <f t="shared" si="47"/>
        <v>0</v>
      </c>
      <c r="S264" s="32">
        <f t="shared" si="48"/>
        <v>0</v>
      </c>
      <c r="T264" s="33">
        <f t="shared" si="49"/>
        <v>0</v>
      </c>
      <c r="U264" s="33">
        <f t="shared" si="50"/>
        <v>0</v>
      </c>
      <c r="V264" s="34">
        <f t="shared" si="51"/>
        <v>0</v>
      </c>
      <c r="W264" s="73">
        <v>411292950</v>
      </c>
      <c r="X264" s="74">
        <v>3.1738399819345626</v>
      </c>
      <c r="Y264" s="75">
        <v>0.26366166284707537</v>
      </c>
      <c r="Z264" s="5">
        <f t="shared" si="52"/>
        <v>0</v>
      </c>
      <c r="AA264" s="10">
        <f t="shared" si="53"/>
        <v>0</v>
      </c>
      <c r="AB264" s="73">
        <v>4836360.26</v>
      </c>
      <c r="AC264" s="7">
        <f t="shared" si="54"/>
        <v>0</v>
      </c>
      <c r="AE264" s="6" t="s">
        <v>1464</v>
      </c>
      <c r="AF264" s="6" t="s">
        <v>1478</v>
      </c>
      <c r="AG264" s="6" t="s">
        <v>1461</v>
      </c>
      <c r="AH264" s="6" t="s">
        <v>2319</v>
      </c>
      <c r="AI264" s="6" t="s">
        <v>2319</v>
      </c>
      <c r="AJ264" s="6" t="s">
        <v>2319</v>
      </c>
      <c r="AK264" s="6" t="s">
        <v>2319</v>
      </c>
      <c r="AL264" s="6" t="s">
        <v>2319</v>
      </c>
      <c r="AM264" s="6" t="s">
        <v>2319</v>
      </c>
      <c r="AN264" s="6" t="s">
        <v>2319</v>
      </c>
      <c r="AO264" s="6" t="s">
        <v>2319</v>
      </c>
      <c r="AP264" s="6" t="s">
        <v>2319</v>
      </c>
      <c r="AQ264" s="6" t="s">
        <v>2319</v>
      </c>
      <c r="AR264" s="6" t="s">
        <v>2319</v>
      </c>
      <c r="AS264" s="6" t="s">
        <v>2319</v>
      </c>
      <c r="AT264" s="6" t="s">
        <v>2319</v>
      </c>
    </row>
    <row r="265" spans="1:46" ht="17.25" customHeight="1" x14ac:dyDescent="0.25">
      <c r="A265" t="s">
        <v>578</v>
      </c>
      <c r="B265" t="s">
        <v>1912</v>
      </c>
      <c r="C265" t="s">
        <v>1456</v>
      </c>
      <c r="D265" s="28" t="str">
        <f t="shared" si="44"/>
        <v>Flemington borough, Hunterdon County</v>
      </c>
      <c r="E265" t="s">
        <v>2215</v>
      </c>
      <c r="F265" t="s">
        <v>2205</v>
      </c>
      <c r="G265" s="32">
        <f>COUNTIFS('Raw Data from UFBs'!$A$3:$A$1389,'Summary By Town'!$A265,'Raw Data from UFBs'!$D$3:$D$1389,'Summary By Town'!$G$2)</f>
        <v>1</v>
      </c>
      <c r="H265" s="33">
        <f>SUMIFS('Raw Data from UFBs'!E$3:E$1389,'Raw Data from UFBs'!$A$3:$A$1389,'Summary By Town'!$A265,'Raw Data from UFBs'!$D$3:$D$1389,'Summary By Town'!$G$2)</f>
        <v>32225</v>
      </c>
      <c r="I265" s="33">
        <f>SUMIFS('Raw Data from UFBs'!F$3:F$1389,'Raw Data from UFBs'!$A$3:$A$1389,'Summary By Town'!$A265,'Raw Data from UFBs'!$D$3:$D$1389,'Summary By Town'!$G$2)</f>
        <v>0</v>
      </c>
      <c r="J265" s="34">
        <f t="shared" si="45"/>
        <v>0</v>
      </c>
      <c r="K265" s="32">
        <f>COUNTIFS('Raw Data from UFBs'!$A$3:$A$1389,'Summary By Town'!$A265,'Raw Data from UFBs'!$D$3:$D$1389,'Summary By Town'!$K$2)</f>
        <v>0</v>
      </c>
      <c r="L265" s="33">
        <f>SUMIFS('Raw Data from UFBs'!E$3:E$1389,'Raw Data from UFBs'!$A$3:$A$1389,'Summary By Town'!$A265,'Raw Data from UFBs'!$D$3:$D$1389,'Summary By Town'!$K$2)</f>
        <v>0</v>
      </c>
      <c r="M265" s="33">
        <f>SUMIFS('Raw Data from UFBs'!F$3:F$1389,'Raw Data from UFBs'!$A$3:$A$1389,'Summary By Town'!$A265,'Raw Data from UFBs'!$D$3:$D$1389,'Summary By Town'!$K$2)</f>
        <v>0</v>
      </c>
      <c r="N265" s="34">
        <f t="shared" si="46"/>
        <v>0</v>
      </c>
      <c r="O265" s="32">
        <f>COUNTIFS('Raw Data from UFBs'!$A$3:$A$1389,'Summary By Town'!$A265,'Raw Data from UFBs'!$D$3:$D$1389,'Summary By Town'!$O$2)</f>
        <v>0</v>
      </c>
      <c r="P265" s="33">
        <f>SUMIFS('Raw Data from UFBs'!E$3:E$1389,'Raw Data from UFBs'!$A$3:$A$1389,'Summary By Town'!$A265,'Raw Data from UFBs'!$D$3:$D$1389,'Summary By Town'!$O$2)</f>
        <v>0</v>
      </c>
      <c r="Q265" s="33">
        <f>SUMIFS('Raw Data from UFBs'!F$3:F$1389,'Raw Data from UFBs'!$A$3:$A$1389,'Summary By Town'!$A265,'Raw Data from UFBs'!$D$3:$D$1389,'Summary By Town'!$O$2)</f>
        <v>0</v>
      </c>
      <c r="R265" s="34">
        <f t="shared" si="47"/>
        <v>0</v>
      </c>
      <c r="S265" s="32">
        <f t="shared" si="48"/>
        <v>1</v>
      </c>
      <c r="T265" s="33">
        <f t="shared" si="49"/>
        <v>32225</v>
      </c>
      <c r="U265" s="33">
        <f t="shared" si="50"/>
        <v>0</v>
      </c>
      <c r="V265" s="34">
        <f t="shared" si="51"/>
        <v>0</v>
      </c>
      <c r="W265" s="73">
        <v>524274600</v>
      </c>
      <c r="X265" s="74">
        <v>3.1099605355037316</v>
      </c>
      <c r="Y265" s="75">
        <v>0.32043502199695145</v>
      </c>
      <c r="Z265" s="5">
        <f t="shared" si="52"/>
        <v>-10326.018583851761</v>
      </c>
      <c r="AA265" s="10">
        <f t="shared" si="53"/>
        <v>0</v>
      </c>
      <c r="AB265" s="73">
        <v>5750432.7599999998</v>
      </c>
      <c r="AC265" s="7">
        <f t="shared" si="54"/>
        <v>-1.7956941703030644E-3</v>
      </c>
      <c r="AE265" s="6" t="s">
        <v>1474</v>
      </c>
      <c r="AF265" s="6" t="s">
        <v>2319</v>
      </c>
      <c r="AG265" s="6" t="s">
        <v>2319</v>
      </c>
      <c r="AH265" s="6" t="s">
        <v>2319</v>
      </c>
      <c r="AI265" s="6" t="s">
        <v>2319</v>
      </c>
      <c r="AJ265" s="6" t="s">
        <v>2319</v>
      </c>
      <c r="AK265" s="6" t="s">
        <v>2319</v>
      </c>
      <c r="AL265" s="6" t="s">
        <v>2319</v>
      </c>
      <c r="AM265" s="6" t="s">
        <v>2319</v>
      </c>
      <c r="AN265" s="6" t="s">
        <v>2319</v>
      </c>
      <c r="AO265" s="6" t="s">
        <v>2319</v>
      </c>
      <c r="AP265" s="6" t="s">
        <v>2319</v>
      </c>
      <c r="AQ265" s="6" t="s">
        <v>2319</v>
      </c>
      <c r="AR265" s="6" t="s">
        <v>2319</v>
      </c>
      <c r="AS265" s="6" t="s">
        <v>2319</v>
      </c>
      <c r="AT265" s="6" t="s">
        <v>2319</v>
      </c>
    </row>
    <row r="266" spans="1:46" ht="17.25" customHeight="1" x14ac:dyDescent="0.25">
      <c r="A266" t="s">
        <v>1465</v>
      </c>
      <c r="B266" t="s">
        <v>1913</v>
      </c>
      <c r="C266" t="s">
        <v>1456</v>
      </c>
      <c r="D266" s="28" t="str">
        <f t="shared" si="44"/>
        <v>Frenchtown borough, Hunterdon County</v>
      </c>
      <c r="E266" t="s">
        <v>2215</v>
      </c>
      <c r="F266" t="s">
        <v>2204</v>
      </c>
      <c r="G266" s="32">
        <f>COUNTIFS('Raw Data from UFBs'!$A$3:$A$1389,'Summary By Town'!$A266,'Raw Data from UFBs'!$D$3:$D$1389,'Summary By Town'!$G$2)</f>
        <v>0</v>
      </c>
      <c r="H266" s="33">
        <f>SUMIFS('Raw Data from UFBs'!E$3:E$1389,'Raw Data from UFBs'!$A$3:$A$1389,'Summary By Town'!$A266,'Raw Data from UFBs'!$D$3:$D$1389,'Summary By Town'!$G$2)</f>
        <v>0</v>
      </c>
      <c r="I266" s="33">
        <f>SUMIFS('Raw Data from UFBs'!F$3:F$1389,'Raw Data from UFBs'!$A$3:$A$1389,'Summary By Town'!$A266,'Raw Data from UFBs'!$D$3:$D$1389,'Summary By Town'!$G$2)</f>
        <v>0</v>
      </c>
      <c r="J266" s="34">
        <f t="shared" si="45"/>
        <v>0</v>
      </c>
      <c r="K266" s="32">
        <f>COUNTIFS('Raw Data from UFBs'!$A$3:$A$1389,'Summary By Town'!$A266,'Raw Data from UFBs'!$D$3:$D$1389,'Summary By Town'!$K$2)</f>
        <v>0</v>
      </c>
      <c r="L266" s="33">
        <f>SUMIFS('Raw Data from UFBs'!E$3:E$1389,'Raw Data from UFBs'!$A$3:$A$1389,'Summary By Town'!$A266,'Raw Data from UFBs'!$D$3:$D$1389,'Summary By Town'!$K$2)</f>
        <v>0</v>
      </c>
      <c r="M266" s="33">
        <f>SUMIFS('Raw Data from UFBs'!F$3:F$1389,'Raw Data from UFBs'!$A$3:$A$1389,'Summary By Town'!$A266,'Raw Data from UFBs'!$D$3:$D$1389,'Summary By Town'!$K$2)</f>
        <v>0</v>
      </c>
      <c r="N266" s="34">
        <f t="shared" si="46"/>
        <v>0</v>
      </c>
      <c r="O266" s="32">
        <f>COUNTIFS('Raw Data from UFBs'!$A$3:$A$1389,'Summary By Town'!$A266,'Raw Data from UFBs'!$D$3:$D$1389,'Summary By Town'!$O$2)</f>
        <v>0</v>
      </c>
      <c r="P266" s="33">
        <f>SUMIFS('Raw Data from UFBs'!E$3:E$1389,'Raw Data from UFBs'!$A$3:$A$1389,'Summary By Town'!$A266,'Raw Data from UFBs'!$D$3:$D$1389,'Summary By Town'!$O$2)</f>
        <v>0</v>
      </c>
      <c r="Q266" s="33">
        <f>SUMIFS('Raw Data from UFBs'!F$3:F$1389,'Raw Data from UFBs'!$A$3:$A$1389,'Summary By Town'!$A266,'Raw Data from UFBs'!$D$3:$D$1389,'Summary By Town'!$O$2)</f>
        <v>0</v>
      </c>
      <c r="R266" s="34">
        <f t="shared" si="47"/>
        <v>0</v>
      </c>
      <c r="S266" s="32">
        <f t="shared" si="48"/>
        <v>0</v>
      </c>
      <c r="T266" s="33">
        <f t="shared" si="49"/>
        <v>0</v>
      </c>
      <c r="U266" s="33">
        <f t="shared" si="50"/>
        <v>0</v>
      </c>
      <c r="V266" s="34">
        <f t="shared" si="51"/>
        <v>0</v>
      </c>
      <c r="W266" s="73">
        <v>161364450</v>
      </c>
      <c r="X266" s="74">
        <v>3.4588858374086291</v>
      </c>
      <c r="Y266" s="75">
        <v>0.27305910285084645</v>
      </c>
      <c r="Z266" s="5">
        <f t="shared" si="52"/>
        <v>0</v>
      </c>
      <c r="AA266" s="10">
        <f t="shared" si="53"/>
        <v>0</v>
      </c>
      <c r="AB266" s="73">
        <v>2262466.38</v>
      </c>
      <c r="AC266" s="7">
        <f t="shared" si="54"/>
        <v>0</v>
      </c>
      <c r="AE266" s="6" t="s">
        <v>1455</v>
      </c>
      <c r="AF266" s="6" t="s">
        <v>1470</v>
      </c>
      <c r="AG266" s="6" t="s">
        <v>2319</v>
      </c>
      <c r="AH266" s="6" t="s">
        <v>2319</v>
      </c>
      <c r="AI266" s="6" t="s">
        <v>2319</v>
      </c>
      <c r="AJ266" s="6" t="s">
        <v>2319</v>
      </c>
      <c r="AK266" s="6" t="s">
        <v>2319</v>
      </c>
      <c r="AL266" s="6" t="s">
        <v>2319</v>
      </c>
      <c r="AM266" s="6" t="s">
        <v>2319</v>
      </c>
      <c r="AN266" s="6" t="s">
        <v>2319</v>
      </c>
      <c r="AO266" s="6" t="s">
        <v>2319</v>
      </c>
      <c r="AP266" s="6" t="s">
        <v>2319</v>
      </c>
      <c r="AQ266" s="6" t="s">
        <v>2319</v>
      </c>
      <c r="AR266" s="6" t="s">
        <v>2319</v>
      </c>
      <c r="AS266" s="6" t="s">
        <v>2319</v>
      </c>
      <c r="AT266" s="6" t="s">
        <v>2319</v>
      </c>
    </row>
    <row r="267" spans="1:46" ht="17.25" customHeight="1" x14ac:dyDescent="0.25">
      <c r="A267" t="s">
        <v>1466</v>
      </c>
      <c r="B267" t="s">
        <v>1914</v>
      </c>
      <c r="C267" t="s">
        <v>1456</v>
      </c>
      <c r="D267" s="28" t="str">
        <f t="shared" si="44"/>
        <v>Glen Gardner borough, Hunterdon County</v>
      </c>
      <c r="E267" t="s">
        <v>2215</v>
      </c>
      <c r="F267" t="s">
        <v>2206</v>
      </c>
      <c r="G267" s="32">
        <f>COUNTIFS('Raw Data from UFBs'!$A$3:$A$1389,'Summary By Town'!$A267,'Raw Data from UFBs'!$D$3:$D$1389,'Summary By Town'!$G$2)</f>
        <v>0</v>
      </c>
      <c r="H267" s="33">
        <f>SUMIFS('Raw Data from UFBs'!E$3:E$1389,'Raw Data from UFBs'!$A$3:$A$1389,'Summary By Town'!$A267,'Raw Data from UFBs'!$D$3:$D$1389,'Summary By Town'!$G$2)</f>
        <v>0</v>
      </c>
      <c r="I267" s="33">
        <f>SUMIFS('Raw Data from UFBs'!F$3:F$1389,'Raw Data from UFBs'!$A$3:$A$1389,'Summary By Town'!$A267,'Raw Data from UFBs'!$D$3:$D$1389,'Summary By Town'!$G$2)</f>
        <v>0</v>
      </c>
      <c r="J267" s="34">
        <f t="shared" si="45"/>
        <v>0</v>
      </c>
      <c r="K267" s="32">
        <f>COUNTIFS('Raw Data from UFBs'!$A$3:$A$1389,'Summary By Town'!$A267,'Raw Data from UFBs'!$D$3:$D$1389,'Summary By Town'!$K$2)</f>
        <v>0</v>
      </c>
      <c r="L267" s="33">
        <f>SUMIFS('Raw Data from UFBs'!E$3:E$1389,'Raw Data from UFBs'!$A$3:$A$1389,'Summary By Town'!$A267,'Raw Data from UFBs'!$D$3:$D$1389,'Summary By Town'!$K$2)</f>
        <v>0</v>
      </c>
      <c r="M267" s="33">
        <f>SUMIFS('Raw Data from UFBs'!F$3:F$1389,'Raw Data from UFBs'!$A$3:$A$1389,'Summary By Town'!$A267,'Raw Data from UFBs'!$D$3:$D$1389,'Summary By Town'!$K$2)</f>
        <v>0</v>
      </c>
      <c r="N267" s="34">
        <f t="shared" si="46"/>
        <v>0</v>
      </c>
      <c r="O267" s="32">
        <f>COUNTIFS('Raw Data from UFBs'!$A$3:$A$1389,'Summary By Town'!$A267,'Raw Data from UFBs'!$D$3:$D$1389,'Summary By Town'!$O$2)</f>
        <v>0</v>
      </c>
      <c r="P267" s="33">
        <f>SUMIFS('Raw Data from UFBs'!E$3:E$1389,'Raw Data from UFBs'!$A$3:$A$1389,'Summary By Town'!$A267,'Raw Data from UFBs'!$D$3:$D$1389,'Summary By Town'!$O$2)</f>
        <v>0</v>
      </c>
      <c r="Q267" s="33">
        <f>SUMIFS('Raw Data from UFBs'!F$3:F$1389,'Raw Data from UFBs'!$A$3:$A$1389,'Summary By Town'!$A267,'Raw Data from UFBs'!$D$3:$D$1389,'Summary By Town'!$O$2)</f>
        <v>0</v>
      </c>
      <c r="R267" s="34">
        <f t="shared" si="47"/>
        <v>0</v>
      </c>
      <c r="S267" s="32">
        <f t="shared" si="48"/>
        <v>0</v>
      </c>
      <c r="T267" s="33">
        <f t="shared" si="49"/>
        <v>0</v>
      </c>
      <c r="U267" s="33">
        <f t="shared" si="50"/>
        <v>0</v>
      </c>
      <c r="V267" s="34">
        <f t="shared" si="51"/>
        <v>0</v>
      </c>
      <c r="W267" s="73">
        <v>145793008</v>
      </c>
      <c r="X267" s="74">
        <v>3.306706066520166</v>
      </c>
      <c r="Y267" s="75">
        <v>0.19778301565799219</v>
      </c>
      <c r="Z267" s="5">
        <f t="shared" si="52"/>
        <v>0</v>
      </c>
      <c r="AA267" s="10">
        <f t="shared" si="53"/>
        <v>0</v>
      </c>
      <c r="AB267" s="73">
        <v>1393572.51</v>
      </c>
      <c r="AC267" s="7">
        <f t="shared" si="54"/>
        <v>0</v>
      </c>
      <c r="AE267" s="6" t="s">
        <v>1457</v>
      </c>
      <c r="AF267" s="6" t="s">
        <v>1467</v>
      </c>
      <c r="AG267" s="6" t="s">
        <v>1472</v>
      </c>
      <c r="AH267" s="6" t="s">
        <v>2319</v>
      </c>
      <c r="AI267" s="6" t="s">
        <v>2319</v>
      </c>
      <c r="AJ267" s="6" t="s">
        <v>2319</v>
      </c>
      <c r="AK267" s="6" t="s">
        <v>2319</v>
      </c>
      <c r="AL267" s="6" t="s">
        <v>2319</v>
      </c>
      <c r="AM267" s="6" t="s">
        <v>2319</v>
      </c>
      <c r="AN267" s="6" t="s">
        <v>2319</v>
      </c>
      <c r="AO267" s="6" t="s">
        <v>2319</v>
      </c>
      <c r="AP267" s="6" t="s">
        <v>2319</v>
      </c>
      <c r="AQ267" s="6" t="s">
        <v>2319</v>
      </c>
      <c r="AR267" s="6" t="s">
        <v>2319</v>
      </c>
      <c r="AS267" s="6" t="s">
        <v>2319</v>
      </c>
      <c r="AT267" s="6" t="s">
        <v>2319</v>
      </c>
    </row>
    <row r="268" spans="1:46" ht="17.25" customHeight="1" x14ac:dyDescent="0.25">
      <c r="A268" t="s">
        <v>1467</v>
      </c>
      <c r="B268" t="s">
        <v>1915</v>
      </c>
      <c r="C268" t="s">
        <v>1456</v>
      </c>
      <c r="D268" s="28" t="str">
        <f t="shared" si="44"/>
        <v>Hampton borough, Hunterdon County</v>
      </c>
      <c r="E268" t="s">
        <v>2215</v>
      </c>
      <c r="F268" t="s">
        <v>2206</v>
      </c>
      <c r="G268" s="32">
        <f>COUNTIFS('Raw Data from UFBs'!$A$3:$A$1389,'Summary By Town'!$A268,'Raw Data from UFBs'!$D$3:$D$1389,'Summary By Town'!$G$2)</f>
        <v>0</v>
      </c>
      <c r="H268" s="33">
        <f>SUMIFS('Raw Data from UFBs'!E$3:E$1389,'Raw Data from UFBs'!$A$3:$A$1389,'Summary By Town'!$A268,'Raw Data from UFBs'!$D$3:$D$1389,'Summary By Town'!$G$2)</f>
        <v>0</v>
      </c>
      <c r="I268" s="33">
        <f>SUMIFS('Raw Data from UFBs'!F$3:F$1389,'Raw Data from UFBs'!$A$3:$A$1389,'Summary By Town'!$A268,'Raw Data from UFBs'!$D$3:$D$1389,'Summary By Town'!$G$2)</f>
        <v>0</v>
      </c>
      <c r="J268" s="34">
        <f t="shared" si="45"/>
        <v>0</v>
      </c>
      <c r="K268" s="32">
        <f>COUNTIFS('Raw Data from UFBs'!$A$3:$A$1389,'Summary By Town'!$A268,'Raw Data from UFBs'!$D$3:$D$1389,'Summary By Town'!$K$2)</f>
        <v>0</v>
      </c>
      <c r="L268" s="33">
        <f>SUMIFS('Raw Data from UFBs'!E$3:E$1389,'Raw Data from UFBs'!$A$3:$A$1389,'Summary By Town'!$A268,'Raw Data from UFBs'!$D$3:$D$1389,'Summary By Town'!$K$2)</f>
        <v>0</v>
      </c>
      <c r="M268" s="33">
        <f>SUMIFS('Raw Data from UFBs'!F$3:F$1389,'Raw Data from UFBs'!$A$3:$A$1389,'Summary By Town'!$A268,'Raw Data from UFBs'!$D$3:$D$1389,'Summary By Town'!$K$2)</f>
        <v>0</v>
      </c>
      <c r="N268" s="34">
        <f t="shared" si="46"/>
        <v>0</v>
      </c>
      <c r="O268" s="32">
        <f>COUNTIFS('Raw Data from UFBs'!$A$3:$A$1389,'Summary By Town'!$A268,'Raw Data from UFBs'!$D$3:$D$1389,'Summary By Town'!$O$2)</f>
        <v>0</v>
      </c>
      <c r="P268" s="33">
        <f>SUMIFS('Raw Data from UFBs'!E$3:E$1389,'Raw Data from UFBs'!$A$3:$A$1389,'Summary By Town'!$A268,'Raw Data from UFBs'!$D$3:$D$1389,'Summary By Town'!$O$2)</f>
        <v>0</v>
      </c>
      <c r="Q268" s="33">
        <f>SUMIFS('Raw Data from UFBs'!F$3:F$1389,'Raw Data from UFBs'!$A$3:$A$1389,'Summary By Town'!$A268,'Raw Data from UFBs'!$D$3:$D$1389,'Summary By Town'!$O$2)</f>
        <v>0</v>
      </c>
      <c r="R268" s="34">
        <f t="shared" si="47"/>
        <v>0</v>
      </c>
      <c r="S268" s="32">
        <f t="shared" si="48"/>
        <v>0</v>
      </c>
      <c r="T268" s="33">
        <f t="shared" si="49"/>
        <v>0</v>
      </c>
      <c r="U268" s="33">
        <f t="shared" si="50"/>
        <v>0</v>
      </c>
      <c r="V268" s="34">
        <f t="shared" si="51"/>
        <v>0</v>
      </c>
      <c r="W268" s="73">
        <v>131097017</v>
      </c>
      <c r="X268" s="74">
        <v>3.4778013423293919</v>
      </c>
      <c r="Y268" s="75">
        <v>0.20633577550312568</v>
      </c>
      <c r="Z268" s="5">
        <f t="shared" si="52"/>
        <v>0</v>
      </c>
      <c r="AA268" s="10">
        <f t="shared" si="53"/>
        <v>0</v>
      </c>
      <c r="AB268" s="73">
        <v>1200818.21</v>
      </c>
      <c r="AC268" s="7">
        <f t="shared" si="54"/>
        <v>0</v>
      </c>
      <c r="AE268" s="6" t="s">
        <v>1457</v>
      </c>
      <c r="AF268" s="6" t="s">
        <v>1466</v>
      </c>
      <c r="AG268" s="6" t="s">
        <v>1472</v>
      </c>
      <c r="AH268" s="6" t="s">
        <v>1653</v>
      </c>
      <c r="AI268" s="6" t="s">
        <v>2319</v>
      </c>
      <c r="AJ268" s="6" t="s">
        <v>2319</v>
      </c>
      <c r="AK268" s="6" t="s">
        <v>2319</v>
      </c>
      <c r="AL268" s="6" t="s">
        <v>2319</v>
      </c>
      <c r="AM268" s="6" t="s">
        <v>2319</v>
      </c>
      <c r="AN268" s="6" t="s">
        <v>2319</v>
      </c>
      <c r="AO268" s="6" t="s">
        <v>2319</v>
      </c>
      <c r="AP268" s="6" t="s">
        <v>2319</v>
      </c>
      <c r="AQ268" s="6" t="s">
        <v>2319</v>
      </c>
      <c r="AR268" s="6" t="s">
        <v>2319</v>
      </c>
      <c r="AS268" s="6" t="s">
        <v>2319</v>
      </c>
      <c r="AT268" s="6" t="s">
        <v>2319</v>
      </c>
    </row>
    <row r="269" spans="1:46" ht="17.25" customHeight="1" x14ac:dyDescent="0.25">
      <c r="A269" t="s">
        <v>1468</v>
      </c>
      <c r="B269" t="s">
        <v>1916</v>
      </c>
      <c r="C269" t="s">
        <v>1456</v>
      </c>
      <c r="D269" s="28" t="str">
        <f t="shared" si="44"/>
        <v>High Bridge borough, Hunterdon County</v>
      </c>
      <c r="E269" t="s">
        <v>2215</v>
      </c>
      <c r="F269" t="s">
        <v>2206</v>
      </c>
      <c r="G269" s="32">
        <f>COUNTIFS('Raw Data from UFBs'!$A$3:$A$1389,'Summary By Town'!$A269,'Raw Data from UFBs'!$D$3:$D$1389,'Summary By Town'!$G$2)</f>
        <v>0</v>
      </c>
      <c r="H269" s="33">
        <f>SUMIFS('Raw Data from UFBs'!E$3:E$1389,'Raw Data from UFBs'!$A$3:$A$1389,'Summary By Town'!$A269,'Raw Data from UFBs'!$D$3:$D$1389,'Summary By Town'!$G$2)</f>
        <v>0</v>
      </c>
      <c r="I269" s="33">
        <f>SUMIFS('Raw Data from UFBs'!F$3:F$1389,'Raw Data from UFBs'!$A$3:$A$1389,'Summary By Town'!$A269,'Raw Data from UFBs'!$D$3:$D$1389,'Summary By Town'!$G$2)</f>
        <v>0</v>
      </c>
      <c r="J269" s="34">
        <f t="shared" si="45"/>
        <v>0</v>
      </c>
      <c r="K269" s="32">
        <f>COUNTIFS('Raw Data from UFBs'!$A$3:$A$1389,'Summary By Town'!$A269,'Raw Data from UFBs'!$D$3:$D$1389,'Summary By Town'!$K$2)</f>
        <v>0</v>
      </c>
      <c r="L269" s="33">
        <f>SUMIFS('Raw Data from UFBs'!E$3:E$1389,'Raw Data from UFBs'!$A$3:$A$1389,'Summary By Town'!$A269,'Raw Data from UFBs'!$D$3:$D$1389,'Summary By Town'!$K$2)</f>
        <v>0</v>
      </c>
      <c r="M269" s="33">
        <f>SUMIFS('Raw Data from UFBs'!F$3:F$1389,'Raw Data from UFBs'!$A$3:$A$1389,'Summary By Town'!$A269,'Raw Data from UFBs'!$D$3:$D$1389,'Summary By Town'!$K$2)</f>
        <v>0</v>
      </c>
      <c r="N269" s="34">
        <f t="shared" si="46"/>
        <v>0</v>
      </c>
      <c r="O269" s="32">
        <f>COUNTIFS('Raw Data from UFBs'!$A$3:$A$1389,'Summary By Town'!$A269,'Raw Data from UFBs'!$D$3:$D$1389,'Summary By Town'!$O$2)</f>
        <v>0</v>
      </c>
      <c r="P269" s="33">
        <f>SUMIFS('Raw Data from UFBs'!E$3:E$1389,'Raw Data from UFBs'!$A$3:$A$1389,'Summary By Town'!$A269,'Raw Data from UFBs'!$D$3:$D$1389,'Summary By Town'!$O$2)</f>
        <v>0</v>
      </c>
      <c r="Q269" s="33">
        <f>SUMIFS('Raw Data from UFBs'!F$3:F$1389,'Raw Data from UFBs'!$A$3:$A$1389,'Summary By Town'!$A269,'Raw Data from UFBs'!$D$3:$D$1389,'Summary By Town'!$O$2)</f>
        <v>0</v>
      </c>
      <c r="R269" s="34">
        <f t="shared" si="47"/>
        <v>0</v>
      </c>
      <c r="S269" s="32">
        <f t="shared" si="48"/>
        <v>0</v>
      </c>
      <c r="T269" s="33">
        <f t="shared" si="49"/>
        <v>0</v>
      </c>
      <c r="U269" s="33">
        <f t="shared" si="50"/>
        <v>0</v>
      </c>
      <c r="V269" s="34">
        <f t="shared" si="51"/>
        <v>0</v>
      </c>
      <c r="W269" s="73">
        <v>359939552</v>
      </c>
      <c r="X269" s="74">
        <v>4.130485454739028</v>
      </c>
      <c r="Y269" s="75">
        <v>0.2535769542076694</v>
      </c>
      <c r="Z269" s="5">
        <f t="shared" si="52"/>
        <v>0</v>
      </c>
      <c r="AA269" s="10">
        <f t="shared" si="53"/>
        <v>0</v>
      </c>
      <c r="AB269" s="73">
        <v>5945709.3000000007</v>
      </c>
      <c r="AC269" s="7">
        <f t="shared" si="54"/>
        <v>0</v>
      </c>
      <c r="AE269" s="6" t="s">
        <v>1461</v>
      </c>
      <c r="AF269" s="6" t="s">
        <v>1472</v>
      </c>
      <c r="AG269" s="6" t="s">
        <v>2319</v>
      </c>
      <c r="AH269" s="6" t="s">
        <v>2319</v>
      </c>
      <c r="AI269" s="6" t="s">
        <v>2319</v>
      </c>
      <c r="AJ269" s="6" t="s">
        <v>2319</v>
      </c>
      <c r="AK269" s="6" t="s">
        <v>2319</v>
      </c>
      <c r="AL269" s="6" t="s">
        <v>2319</v>
      </c>
      <c r="AM269" s="6" t="s">
        <v>2319</v>
      </c>
      <c r="AN269" s="6" t="s">
        <v>2319</v>
      </c>
      <c r="AO269" s="6" t="s">
        <v>2319</v>
      </c>
      <c r="AP269" s="6" t="s">
        <v>2319</v>
      </c>
      <c r="AQ269" s="6" t="s">
        <v>2319</v>
      </c>
      <c r="AR269" s="6" t="s">
        <v>2319</v>
      </c>
      <c r="AS269" s="6" t="s">
        <v>2319</v>
      </c>
      <c r="AT269" s="6" t="s">
        <v>2319</v>
      </c>
    </row>
    <row r="270" spans="1:46" ht="17.25" customHeight="1" x14ac:dyDescent="0.25">
      <c r="A270" t="s">
        <v>580</v>
      </c>
      <c r="B270" t="s">
        <v>1917</v>
      </c>
      <c r="C270" t="s">
        <v>1456</v>
      </c>
      <c r="D270" s="28" t="str">
        <f t="shared" si="44"/>
        <v>Lambertville city, Hunterdon County</v>
      </c>
      <c r="E270" t="s">
        <v>2215</v>
      </c>
      <c r="F270" t="s">
        <v>2206</v>
      </c>
      <c r="G270" s="32">
        <f>COUNTIFS('Raw Data from UFBs'!$A$3:$A$1389,'Summary By Town'!$A270,'Raw Data from UFBs'!$D$3:$D$1389,'Summary By Town'!$G$2)</f>
        <v>3</v>
      </c>
      <c r="H270" s="33">
        <f>SUMIFS('Raw Data from UFBs'!E$3:E$1389,'Raw Data from UFBs'!$A$3:$A$1389,'Summary By Town'!$A270,'Raw Data from UFBs'!$D$3:$D$1389,'Summary By Town'!$G$2)</f>
        <v>107093.65</v>
      </c>
      <c r="I270" s="33">
        <f>SUMIFS('Raw Data from UFBs'!F$3:F$1389,'Raw Data from UFBs'!$A$3:$A$1389,'Summary By Town'!$A270,'Raw Data from UFBs'!$D$3:$D$1389,'Summary By Town'!$G$2)</f>
        <v>14178400</v>
      </c>
      <c r="J270" s="34">
        <f t="shared" si="45"/>
        <v>288299.09378870361</v>
      </c>
      <c r="K270" s="32">
        <f>COUNTIFS('Raw Data from UFBs'!$A$3:$A$1389,'Summary By Town'!$A270,'Raw Data from UFBs'!$D$3:$D$1389,'Summary By Town'!$K$2)</f>
        <v>0</v>
      </c>
      <c r="L270" s="33">
        <f>SUMIFS('Raw Data from UFBs'!E$3:E$1389,'Raw Data from UFBs'!$A$3:$A$1389,'Summary By Town'!$A270,'Raw Data from UFBs'!$D$3:$D$1389,'Summary By Town'!$K$2)</f>
        <v>0</v>
      </c>
      <c r="M270" s="33">
        <f>SUMIFS('Raw Data from UFBs'!F$3:F$1389,'Raw Data from UFBs'!$A$3:$A$1389,'Summary By Town'!$A270,'Raw Data from UFBs'!$D$3:$D$1389,'Summary By Town'!$K$2)</f>
        <v>0</v>
      </c>
      <c r="N270" s="34">
        <f t="shared" si="46"/>
        <v>0</v>
      </c>
      <c r="O270" s="32">
        <f>COUNTIFS('Raw Data from UFBs'!$A$3:$A$1389,'Summary By Town'!$A270,'Raw Data from UFBs'!$D$3:$D$1389,'Summary By Town'!$O$2)</f>
        <v>0</v>
      </c>
      <c r="P270" s="33">
        <f>SUMIFS('Raw Data from UFBs'!E$3:E$1389,'Raw Data from UFBs'!$A$3:$A$1389,'Summary By Town'!$A270,'Raw Data from UFBs'!$D$3:$D$1389,'Summary By Town'!$O$2)</f>
        <v>0</v>
      </c>
      <c r="Q270" s="33">
        <f>SUMIFS('Raw Data from UFBs'!F$3:F$1389,'Raw Data from UFBs'!$A$3:$A$1389,'Summary By Town'!$A270,'Raw Data from UFBs'!$D$3:$D$1389,'Summary By Town'!$O$2)</f>
        <v>0</v>
      </c>
      <c r="R270" s="34">
        <f t="shared" si="47"/>
        <v>0</v>
      </c>
      <c r="S270" s="32">
        <f t="shared" si="48"/>
        <v>3</v>
      </c>
      <c r="T270" s="33">
        <f t="shared" si="49"/>
        <v>107093.65</v>
      </c>
      <c r="U270" s="33">
        <f t="shared" si="50"/>
        <v>14178400</v>
      </c>
      <c r="V270" s="34">
        <f t="shared" si="51"/>
        <v>288299.09378870361</v>
      </c>
      <c r="W270" s="73">
        <v>838391032</v>
      </c>
      <c r="X270" s="74">
        <v>2.0333683193357754</v>
      </c>
      <c r="Y270" s="75">
        <v>0.18453506420319848</v>
      </c>
      <c r="Z270" s="5">
        <f t="shared" si="52"/>
        <v>33438.758203517493</v>
      </c>
      <c r="AA270" s="10">
        <f t="shared" si="53"/>
        <v>1.6911440436304666E-2</v>
      </c>
      <c r="AB270" s="73">
        <v>5378987.4800000004</v>
      </c>
      <c r="AC270" s="7">
        <f t="shared" si="54"/>
        <v>6.2165525255168446E-3</v>
      </c>
      <c r="AE270" s="6" t="s">
        <v>1479</v>
      </c>
      <c r="AF270" s="6" t="s">
        <v>1462</v>
      </c>
      <c r="AG270" s="6" t="s">
        <v>2319</v>
      </c>
      <c r="AH270" s="6" t="s">
        <v>2319</v>
      </c>
      <c r="AI270" s="6" t="s">
        <v>2319</v>
      </c>
      <c r="AJ270" s="6" t="s">
        <v>2319</v>
      </c>
      <c r="AK270" s="6" t="s">
        <v>2319</v>
      </c>
      <c r="AL270" s="6" t="s">
        <v>2319</v>
      </c>
      <c r="AM270" s="6" t="s">
        <v>2319</v>
      </c>
      <c r="AN270" s="6" t="s">
        <v>2319</v>
      </c>
      <c r="AO270" s="6" t="s">
        <v>2319</v>
      </c>
      <c r="AP270" s="6" t="s">
        <v>2319</v>
      </c>
      <c r="AQ270" s="6" t="s">
        <v>2319</v>
      </c>
      <c r="AR270" s="6" t="s">
        <v>2319</v>
      </c>
      <c r="AS270" s="6" t="s">
        <v>2319</v>
      </c>
      <c r="AT270" s="6" t="s">
        <v>2319</v>
      </c>
    </row>
    <row r="271" spans="1:46" ht="17.25" customHeight="1" x14ac:dyDescent="0.25">
      <c r="A271" t="s">
        <v>1471</v>
      </c>
      <c r="B271" t="s">
        <v>1918</v>
      </c>
      <c r="C271" t="s">
        <v>1456</v>
      </c>
      <c r="D271" s="28" t="str">
        <f t="shared" si="44"/>
        <v>Lebanon borough, Hunterdon County</v>
      </c>
      <c r="E271" t="s">
        <v>2215</v>
      </c>
      <c r="F271" t="s">
        <v>2206</v>
      </c>
      <c r="G271" s="32">
        <f>COUNTIFS('Raw Data from UFBs'!$A$3:$A$1389,'Summary By Town'!$A271,'Raw Data from UFBs'!$D$3:$D$1389,'Summary By Town'!$G$2)</f>
        <v>0</v>
      </c>
      <c r="H271" s="33">
        <f>SUMIFS('Raw Data from UFBs'!E$3:E$1389,'Raw Data from UFBs'!$A$3:$A$1389,'Summary By Town'!$A271,'Raw Data from UFBs'!$D$3:$D$1389,'Summary By Town'!$G$2)</f>
        <v>0</v>
      </c>
      <c r="I271" s="33">
        <f>SUMIFS('Raw Data from UFBs'!F$3:F$1389,'Raw Data from UFBs'!$A$3:$A$1389,'Summary By Town'!$A271,'Raw Data from UFBs'!$D$3:$D$1389,'Summary By Town'!$G$2)</f>
        <v>0</v>
      </c>
      <c r="J271" s="34">
        <f t="shared" si="45"/>
        <v>0</v>
      </c>
      <c r="K271" s="32">
        <f>COUNTIFS('Raw Data from UFBs'!$A$3:$A$1389,'Summary By Town'!$A271,'Raw Data from UFBs'!$D$3:$D$1389,'Summary By Town'!$K$2)</f>
        <v>0</v>
      </c>
      <c r="L271" s="33">
        <f>SUMIFS('Raw Data from UFBs'!E$3:E$1389,'Raw Data from UFBs'!$A$3:$A$1389,'Summary By Town'!$A271,'Raw Data from UFBs'!$D$3:$D$1389,'Summary By Town'!$K$2)</f>
        <v>0</v>
      </c>
      <c r="M271" s="33">
        <f>SUMIFS('Raw Data from UFBs'!F$3:F$1389,'Raw Data from UFBs'!$A$3:$A$1389,'Summary By Town'!$A271,'Raw Data from UFBs'!$D$3:$D$1389,'Summary By Town'!$K$2)</f>
        <v>0</v>
      </c>
      <c r="N271" s="34">
        <f t="shared" si="46"/>
        <v>0</v>
      </c>
      <c r="O271" s="32">
        <f>COUNTIFS('Raw Data from UFBs'!$A$3:$A$1389,'Summary By Town'!$A271,'Raw Data from UFBs'!$D$3:$D$1389,'Summary By Town'!$O$2)</f>
        <v>0</v>
      </c>
      <c r="P271" s="33">
        <f>SUMIFS('Raw Data from UFBs'!E$3:E$1389,'Raw Data from UFBs'!$A$3:$A$1389,'Summary By Town'!$A271,'Raw Data from UFBs'!$D$3:$D$1389,'Summary By Town'!$O$2)</f>
        <v>0</v>
      </c>
      <c r="Q271" s="33">
        <f>SUMIFS('Raw Data from UFBs'!F$3:F$1389,'Raw Data from UFBs'!$A$3:$A$1389,'Summary By Town'!$A271,'Raw Data from UFBs'!$D$3:$D$1389,'Summary By Town'!$O$2)</f>
        <v>0</v>
      </c>
      <c r="R271" s="34">
        <f t="shared" si="47"/>
        <v>0</v>
      </c>
      <c r="S271" s="32">
        <f t="shared" si="48"/>
        <v>0</v>
      </c>
      <c r="T271" s="33">
        <f t="shared" si="49"/>
        <v>0</v>
      </c>
      <c r="U271" s="33">
        <f t="shared" si="50"/>
        <v>0</v>
      </c>
      <c r="V271" s="34">
        <f t="shared" si="51"/>
        <v>0</v>
      </c>
      <c r="W271" s="73">
        <v>297265570</v>
      </c>
      <c r="X271" s="74">
        <v>2.4206203133651898</v>
      </c>
      <c r="Y271" s="75">
        <v>0.18747427943437772</v>
      </c>
      <c r="Z271" s="5">
        <f t="shared" si="52"/>
        <v>0</v>
      </c>
      <c r="AA271" s="10">
        <f t="shared" si="53"/>
        <v>0</v>
      </c>
      <c r="AB271" s="73">
        <v>2081542.5</v>
      </c>
      <c r="AC271" s="7">
        <f t="shared" si="54"/>
        <v>0</v>
      </c>
      <c r="AE271" s="6" t="s">
        <v>1461</v>
      </c>
      <c r="AF271" s="6" t="s">
        <v>2319</v>
      </c>
      <c r="AG271" s="6" t="s">
        <v>2319</v>
      </c>
      <c r="AH271" s="6" t="s">
        <v>2319</v>
      </c>
      <c r="AI271" s="6" t="s">
        <v>2319</v>
      </c>
      <c r="AJ271" s="6" t="s">
        <v>2319</v>
      </c>
      <c r="AK271" s="6" t="s">
        <v>2319</v>
      </c>
      <c r="AL271" s="6" t="s">
        <v>2319</v>
      </c>
      <c r="AM271" s="6" t="s">
        <v>2319</v>
      </c>
      <c r="AN271" s="6" t="s">
        <v>2319</v>
      </c>
      <c r="AO271" s="6" t="s">
        <v>2319</v>
      </c>
      <c r="AP271" s="6" t="s">
        <v>2319</v>
      </c>
      <c r="AQ271" s="6" t="s">
        <v>2319</v>
      </c>
      <c r="AR271" s="6" t="s">
        <v>2319</v>
      </c>
      <c r="AS271" s="6" t="s">
        <v>2319</v>
      </c>
      <c r="AT271" s="6" t="s">
        <v>2319</v>
      </c>
    </row>
    <row r="272" spans="1:46" ht="17.25" customHeight="1" x14ac:dyDescent="0.25">
      <c r="A272" t="s">
        <v>1473</v>
      </c>
      <c r="B272" t="s">
        <v>1919</v>
      </c>
      <c r="C272" t="s">
        <v>1456</v>
      </c>
      <c r="D272" s="28" t="str">
        <f t="shared" si="44"/>
        <v>Milford borough, Hunterdon County</v>
      </c>
      <c r="E272" t="s">
        <v>2215</v>
      </c>
      <c r="F272" t="s">
        <v>2206</v>
      </c>
      <c r="G272" s="32">
        <f>COUNTIFS('Raw Data from UFBs'!$A$3:$A$1389,'Summary By Town'!$A272,'Raw Data from UFBs'!$D$3:$D$1389,'Summary By Town'!$G$2)</f>
        <v>0</v>
      </c>
      <c r="H272" s="33">
        <f>SUMIFS('Raw Data from UFBs'!E$3:E$1389,'Raw Data from UFBs'!$A$3:$A$1389,'Summary By Town'!$A272,'Raw Data from UFBs'!$D$3:$D$1389,'Summary By Town'!$G$2)</f>
        <v>0</v>
      </c>
      <c r="I272" s="33">
        <f>SUMIFS('Raw Data from UFBs'!F$3:F$1389,'Raw Data from UFBs'!$A$3:$A$1389,'Summary By Town'!$A272,'Raw Data from UFBs'!$D$3:$D$1389,'Summary By Town'!$G$2)</f>
        <v>0</v>
      </c>
      <c r="J272" s="34">
        <f t="shared" si="45"/>
        <v>0</v>
      </c>
      <c r="K272" s="32">
        <f>COUNTIFS('Raw Data from UFBs'!$A$3:$A$1389,'Summary By Town'!$A272,'Raw Data from UFBs'!$D$3:$D$1389,'Summary By Town'!$K$2)</f>
        <v>0</v>
      </c>
      <c r="L272" s="33">
        <f>SUMIFS('Raw Data from UFBs'!E$3:E$1389,'Raw Data from UFBs'!$A$3:$A$1389,'Summary By Town'!$A272,'Raw Data from UFBs'!$D$3:$D$1389,'Summary By Town'!$K$2)</f>
        <v>0</v>
      </c>
      <c r="M272" s="33">
        <f>SUMIFS('Raw Data from UFBs'!F$3:F$1389,'Raw Data from UFBs'!$A$3:$A$1389,'Summary By Town'!$A272,'Raw Data from UFBs'!$D$3:$D$1389,'Summary By Town'!$K$2)</f>
        <v>0</v>
      </c>
      <c r="N272" s="34">
        <f t="shared" si="46"/>
        <v>0</v>
      </c>
      <c r="O272" s="32">
        <f>COUNTIFS('Raw Data from UFBs'!$A$3:$A$1389,'Summary By Town'!$A272,'Raw Data from UFBs'!$D$3:$D$1389,'Summary By Town'!$O$2)</f>
        <v>0</v>
      </c>
      <c r="P272" s="33">
        <f>SUMIFS('Raw Data from UFBs'!E$3:E$1389,'Raw Data from UFBs'!$A$3:$A$1389,'Summary By Town'!$A272,'Raw Data from UFBs'!$D$3:$D$1389,'Summary By Town'!$O$2)</f>
        <v>0</v>
      </c>
      <c r="Q272" s="33">
        <f>SUMIFS('Raw Data from UFBs'!F$3:F$1389,'Raw Data from UFBs'!$A$3:$A$1389,'Summary By Town'!$A272,'Raw Data from UFBs'!$D$3:$D$1389,'Summary By Town'!$O$2)</f>
        <v>0</v>
      </c>
      <c r="R272" s="34">
        <f t="shared" si="47"/>
        <v>0</v>
      </c>
      <c r="S272" s="32">
        <f t="shared" si="48"/>
        <v>0</v>
      </c>
      <c r="T272" s="33">
        <f t="shared" si="49"/>
        <v>0</v>
      </c>
      <c r="U272" s="33">
        <f t="shared" si="50"/>
        <v>0</v>
      </c>
      <c r="V272" s="34">
        <f t="shared" si="51"/>
        <v>0</v>
      </c>
      <c r="W272" s="73">
        <v>132183433</v>
      </c>
      <c r="X272" s="74">
        <v>3.6910207317418009</v>
      </c>
      <c r="Y272" s="75">
        <v>0.20309302559645317</v>
      </c>
      <c r="Z272" s="5">
        <f t="shared" si="52"/>
        <v>0</v>
      </c>
      <c r="AA272" s="10">
        <f t="shared" si="53"/>
        <v>0</v>
      </c>
      <c r="AB272" s="73">
        <v>1493186</v>
      </c>
      <c r="AC272" s="7">
        <f t="shared" si="54"/>
        <v>0</v>
      </c>
      <c r="AE272" s="6" t="s">
        <v>1469</v>
      </c>
      <c r="AF272" s="6" t="s">
        <v>1455</v>
      </c>
      <c r="AG272" s="6" t="s">
        <v>2319</v>
      </c>
      <c r="AH272" s="6" t="s">
        <v>2319</v>
      </c>
      <c r="AI272" s="6" t="s">
        <v>2319</v>
      </c>
      <c r="AJ272" s="6" t="s">
        <v>2319</v>
      </c>
      <c r="AK272" s="6" t="s">
        <v>2319</v>
      </c>
      <c r="AL272" s="6" t="s">
        <v>2319</v>
      </c>
      <c r="AM272" s="6" t="s">
        <v>2319</v>
      </c>
      <c r="AN272" s="6" t="s">
        <v>2319</v>
      </c>
      <c r="AO272" s="6" t="s">
        <v>2319</v>
      </c>
      <c r="AP272" s="6" t="s">
        <v>2319</v>
      </c>
      <c r="AQ272" s="6" t="s">
        <v>2319</v>
      </c>
      <c r="AR272" s="6" t="s">
        <v>2319</v>
      </c>
      <c r="AS272" s="6" t="s">
        <v>2319</v>
      </c>
      <c r="AT272" s="6" t="s">
        <v>2319</v>
      </c>
    </row>
    <row r="273" spans="1:46" ht="17.25" customHeight="1" x14ac:dyDescent="0.25">
      <c r="A273" t="s">
        <v>1476</v>
      </c>
      <c r="B273" t="s">
        <v>1920</v>
      </c>
      <c r="C273" t="s">
        <v>1456</v>
      </c>
      <c r="D273" s="28" t="str">
        <f t="shared" si="44"/>
        <v>Stockton borough, Hunterdon County</v>
      </c>
      <c r="E273" t="s">
        <v>2215</v>
      </c>
      <c r="F273" t="s">
        <v>2206</v>
      </c>
      <c r="G273" s="32">
        <f>COUNTIFS('Raw Data from UFBs'!$A$3:$A$1389,'Summary By Town'!$A273,'Raw Data from UFBs'!$D$3:$D$1389,'Summary By Town'!$G$2)</f>
        <v>0</v>
      </c>
      <c r="H273" s="33">
        <f>SUMIFS('Raw Data from UFBs'!E$3:E$1389,'Raw Data from UFBs'!$A$3:$A$1389,'Summary By Town'!$A273,'Raw Data from UFBs'!$D$3:$D$1389,'Summary By Town'!$G$2)</f>
        <v>0</v>
      </c>
      <c r="I273" s="33">
        <f>SUMIFS('Raw Data from UFBs'!F$3:F$1389,'Raw Data from UFBs'!$A$3:$A$1389,'Summary By Town'!$A273,'Raw Data from UFBs'!$D$3:$D$1389,'Summary By Town'!$G$2)</f>
        <v>0</v>
      </c>
      <c r="J273" s="34">
        <f t="shared" si="45"/>
        <v>0</v>
      </c>
      <c r="K273" s="32">
        <f>COUNTIFS('Raw Data from UFBs'!$A$3:$A$1389,'Summary By Town'!$A273,'Raw Data from UFBs'!$D$3:$D$1389,'Summary By Town'!$K$2)</f>
        <v>0</v>
      </c>
      <c r="L273" s="33">
        <f>SUMIFS('Raw Data from UFBs'!E$3:E$1389,'Raw Data from UFBs'!$A$3:$A$1389,'Summary By Town'!$A273,'Raw Data from UFBs'!$D$3:$D$1389,'Summary By Town'!$K$2)</f>
        <v>0</v>
      </c>
      <c r="M273" s="33">
        <f>SUMIFS('Raw Data from UFBs'!F$3:F$1389,'Raw Data from UFBs'!$A$3:$A$1389,'Summary By Town'!$A273,'Raw Data from UFBs'!$D$3:$D$1389,'Summary By Town'!$K$2)</f>
        <v>0</v>
      </c>
      <c r="N273" s="34">
        <f t="shared" si="46"/>
        <v>0</v>
      </c>
      <c r="O273" s="32">
        <f>COUNTIFS('Raw Data from UFBs'!$A$3:$A$1389,'Summary By Town'!$A273,'Raw Data from UFBs'!$D$3:$D$1389,'Summary By Town'!$O$2)</f>
        <v>0</v>
      </c>
      <c r="P273" s="33">
        <f>SUMIFS('Raw Data from UFBs'!E$3:E$1389,'Raw Data from UFBs'!$A$3:$A$1389,'Summary By Town'!$A273,'Raw Data from UFBs'!$D$3:$D$1389,'Summary By Town'!$O$2)</f>
        <v>0</v>
      </c>
      <c r="Q273" s="33">
        <f>SUMIFS('Raw Data from UFBs'!F$3:F$1389,'Raw Data from UFBs'!$A$3:$A$1389,'Summary By Town'!$A273,'Raw Data from UFBs'!$D$3:$D$1389,'Summary By Town'!$O$2)</f>
        <v>0</v>
      </c>
      <c r="R273" s="34">
        <f t="shared" si="47"/>
        <v>0</v>
      </c>
      <c r="S273" s="32">
        <f t="shared" si="48"/>
        <v>0</v>
      </c>
      <c r="T273" s="33">
        <f t="shared" si="49"/>
        <v>0</v>
      </c>
      <c r="U273" s="33">
        <f t="shared" si="50"/>
        <v>0</v>
      </c>
      <c r="V273" s="34">
        <f t="shared" si="51"/>
        <v>0</v>
      </c>
      <c r="W273" s="73">
        <v>103693800</v>
      </c>
      <c r="X273" s="74">
        <v>2.0693243744217678</v>
      </c>
      <c r="Y273" s="75">
        <v>0.22468400731004534</v>
      </c>
      <c r="Z273" s="5">
        <f t="shared" si="52"/>
        <v>0</v>
      </c>
      <c r="AA273" s="10">
        <f t="shared" si="53"/>
        <v>0</v>
      </c>
      <c r="AB273" s="73">
        <v>730119.61</v>
      </c>
      <c r="AC273" s="7">
        <f t="shared" si="54"/>
        <v>0</v>
      </c>
      <c r="AE273" s="6" t="s">
        <v>1462</v>
      </c>
      <c r="AF273" s="6" t="s">
        <v>2319</v>
      </c>
      <c r="AG273" s="6" t="s">
        <v>2319</v>
      </c>
      <c r="AH273" s="6" t="s">
        <v>2319</v>
      </c>
      <c r="AI273" s="6" t="s">
        <v>2319</v>
      </c>
      <c r="AJ273" s="6" t="s">
        <v>2319</v>
      </c>
      <c r="AK273" s="6" t="s">
        <v>2319</v>
      </c>
      <c r="AL273" s="6" t="s">
        <v>2319</v>
      </c>
      <c r="AM273" s="6" t="s">
        <v>2319</v>
      </c>
      <c r="AN273" s="6" t="s">
        <v>2319</v>
      </c>
      <c r="AO273" s="6" t="s">
        <v>2319</v>
      </c>
      <c r="AP273" s="6" t="s">
        <v>2319</v>
      </c>
      <c r="AQ273" s="6" t="s">
        <v>2319</v>
      </c>
      <c r="AR273" s="6" t="s">
        <v>2319</v>
      </c>
      <c r="AS273" s="6" t="s">
        <v>2319</v>
      </c>
      <c r="AT273" s="6" t="s">
        <v>2319</v>
      </c>
    </row>
    <row r="274" spans="1:46" ht="17.25" customHeight="1" x14ac:dyDescent="0.25">
      <c r="A274" t="s">
        <v>1455</v>
      </c>
      <c r="B274" t="s">
        <v>1921</v>
      </c>
      <c r="C274" t="s">
        <v>1456</v>
      </c>
      <c r="D274" s="28" t="str">
        <f t="shared" si="44"/>
        <v>Alexandria township, Hunterdon County</v>
      </c>
      <c r="E274" t="s">
        <v>2215</v>
      </c>
      <c r="F274" t="s">
        <v>2204</v>
      </c>
      <c r="G274" s="32">
        <f>COUNTIFS('Raw Data from UFBs'!$A$3:$A$1389,'Summary By Town'!$A274,'Raw Data from UFBs'!$D$3:$D$1389,'Summary By Town'!$G$2)</f>
        <v>0</v>
      </c>
      <c r="H274" s="33">
        <f>SUMIFS('Raw Data from UFBs'!E$3:E$1389,'Raw Data from UFBs'!$A$3:$A$1389,'Summary By Town'!$A274,'Raw Data from UFBs'!$D$3:$D$1389,'Summary By Town'!$G$2)</f>
        <v>0</v>
      </c>
      <c r="I274" s="33">
        <f>SUMIFS('Raw Data from UFBs'!F$3:F$1389,'Raw Data from UFBs'!$A$3:$A$1389,'Summary By Town'!$A274,'Raw Data from UFBs'!$D$3:$D$1389,'Summary By Town'!$G$2)</f>
        <v>0</v>
      </c>
      <c r="J274" s="34">
        <f t="shared" si="45"/>
        <v>0</v>
      </c>
      <c r="K274" s="32">
        <f>COUNTIFS('Raw Data from UFBs'!$A$3:$A$1389,'Summary By Town'!$A274,'Raw Data from UFBs'!$D$3:$D$1389,'Summary By Town'!$K$2)</f>
        <v>0</v>
      </c>
      <c r="L274" s="33">
        <f>SUMIFS('Raw Data from UFBs'!E$3:E$1389,'Raw Data from UFBs'!$A$3:$A$1389,'Summary By Town'!$A274,'Raw Data from UFBs'!$D$3:$D$1389,'Summary By Town'!$K$2)</f>
        <v>0</v>
      </c>
      <c r="M274" s="33">
        <f>SUMIFS('Raw Data from UFBs'!F$3:F$1389,'Raw Data from UFBs'!$A$3:$A$1389,'Summary By Town'!$A274,'Raw Data from UFBs'!$D$3:$D$1389,'Summary By Town'!$K$2)</f>
        <v>0</v>
      </c>
      <c r="N274" s="34">
        <f t="shared" si="46"/>
        <v>0</v>
      </c>
      <c r="O274" s="32">
        <f>COUNTIFS('Raw Data from UFBs'!$A$3:$A$1389,'Summary By Town'!$A274,'Raw Data from UFBs'!$D$3:$D$1389,'Summary By Town'!$O$2)</f>
        <v>0</v>
      </c>
      <c r="P274" s="33">
        <f>SUMIFS('Raw Data from UFBs'!E$3:E$1389,'Raw Data from UFBs'!$A$3:$A$1389,'Summary By Town'!$A274,'Raw Data from UFBs'!$D$3:$D$1389,'Summary By Town'!$O$2)</f>
        <v>0</v>
      </c>
      <c r="Q274" s="33">
        <f>SUMIFS('Raw Data from UFBs'!F$3:F$1389,'Raw Data from UFBs'!$A$3:$A$1389,'Summary By Town'!$A274,'Raw Data from UFBs'!$D$3:$D$1389,'Summary By Town'!$O$2)</f>
        <v>0</v>
      </c>
      <c r="R274" s="34">
        <f t="shared" si="47"/>
        <v>0</v>
      </c>
      <c r="S274" s="32">
        <f t="shared" si="48"/>
        <v>0</v>
      </c>
      <c r="T274" s="33">
        <f t="shared" si="49"/>
        <v>0</v>
      </c>
      <c r="U274" s="33">
        <f t="shared" si="50"/>
        <v>0</v>
      </c>
      <c r="V274" s="34">
        <f t="shared" si="51"/>
        <v>0</v>
      </c>
      <c r="W274" s="73">
        <v>785443115</v>
      </c>
      <c r="X274" s="74">
        <v>2.6282431625291167</v>
      </c>
      <c r="Y274" s="75">
        <v>0.1171466496872265</v>
      </c>
      <c r="Z274" s="5">
        <f t="shared" si="52"/>
        <v>0</v>
      </c>
      <c r="AA274" s="10">
        <f t="shared" si="53"/>
        <v>0</v>
      </c>
      <c r="AB274" s="73">
        <v>4769738.59</v>
      </c>
      <c r="AC274" s="7">
        <f t="shared" si="54"/>
        <v>0</v>
      </c>
      <c r="AE274" s="6" t="s">
        <v>1465</v>
      </c>
      <c r="AF274" s="6" t="s">
        <v>1473</v>
      </c>
      <c r="AG274" s="6" t="s">
        <v>1464</v>
      </c>
      <c r="AH274" s="6" t="s">
        <v>1469</v>
      </c>
      <c r="AI274" s="6" t="s">
        <v>1478</v>
      </c>
      <c r="AJ274" s="6" t="s">
        <v>1457</v>
      </c>
      <c r="AK274" s="6" t="s">
        <v>1470</v>
      </c>
      <c r="AL274" s="6" t="s">
        <v>2319</v>
      </c>
      <c r="AM274" s="6" t="s">
        <v>2319</v>
      </c>
      <c r="AN274" s="6" t="s">
        <v>2319</v>
      </c>
      <c r="AO274" s="6" t="s">
        <v>2319</v>
      </c>
      <c r="AP274" s="6" t="s">
        <v>2319</v>
      </c>
      <c r="AQ274" s="6" t="s">
        <v>2319</v>
      </c>
      <c r="AR274" s="6" t="s">
        <v>2319</v>
      </c>
      <c r="AS274" s="6" t="s">
        <v>2319</v>
      </c>
      <c r="AT274" s="6" t="s">
        <v>2319</v>
      </c>
    </row>
    <row r="275" spans="1:46" ht="17.25" customHeight="1" x14ac:dyDescent="0.25">
      <c r="A275" t="s">
        <v>1457</v>
      </c>
      <c r="B275" t="s">
        <v>1922</v>
      </c>
      <c r="C275" t="s">
        <v>1456</v>
      </c>
      <c r="D275" s="28" t="str">
        <f t="shared" si="44"/>
        <v>Bethlehem township, Hunterdon County</v>
      </c>
      <c r="E275" t="s">
        <v>2215</v>
      </c>
      <c r="F275" t="s">
        <v>2204</v>
      </c>
      <c r="G275" s="32">
        <f>COUNTIFS('Raw Data from UFBs'!$A$3:$A$1389,'Summary By Town'!$A275,'Raw Data from UFBs'!$D$3:$D$1389,'Summary By Town'!$G$2)</f>
        <v>0</v>
      </c>
      <c r="H275" s="33">
        <f>SUMIFS('Raw Data from UFBs'!E$3:E$1389,'Raw Data from UFBs'!$A$3:$A$1389,'Summary By Town'!$A275,'Raw Data from UFBs'!$D$3:$D$1389,'Summary By Town'!$G$2)</f>
        <v>0</v>
      </c>
      <c r="I275" s="33">
        <f>SUMIFS('Raw Data from UFBs'!F$3:F$1389,'Raw Data from UFBs'!$A$3:$A$1389,'Summary By Town'!$A275,'Raw Data from UFBs'!$D$3:$D$1389,'Summary By Town'!$G$2)</f>
        <v>0</v>
      </c>
      <c r="J275" s="34">
        <f t="shared" si="45"/>
        <v>0</v>
      </c>
      <c r="K275" s="32">
        <f>COUNTIFS('Raw Data from UFBs'!$A$3:$A$1389,'Summary By Town'!$A275,'Raw Data from UFBs'!$D$3:$D$1389,'Summary By Town'!$K$2)</f>
        <v>0</v>
      </c>
      <c r="L275" s="33">
        <f>SUMIFS('Raw Data from UFBs'!E$3:E$1389,'Raw Data from UFBs'!$A$3:$A$1389,'Summary By Town'!$A275,'Raw Data from UFBs'!$D$3:$D$1389,'Summary By Town'!$K$2)</f>
        <v>0</v>
      </c>
      <c r="M275" s="33">
        <f>SUMIFS('Raw Data from UFBs'!F$3:F$1389,'Raw Data from UFBs'!$A$3:$A$1389,'Summary By Town'!$A275,'Raw Data from UFBs'!$D$3:$D$1389,'Summary By Town'!$K$2)</f>
        <v>0</v>
      </c>
      <c r="N275" s="34">
        <f t="shared" si="46"/>
        <v>0</v>
      </c>
      <c r="O275" s="32">
        <f>COUNTIFS('Raw Data from UFBs'!$A$3:$A$1389,'Summary By Town'!$A275,'Raw Data from UFBs'!$D$3:$D$1389,'Summary By Town'!$O$2)</f>
        <v>0</v>
      </c>
      <c r="P275" s="33">
        <f>SUMIFS('Raw Data from UFBs'!E$3:E$1389,'Raw Data from UFBs'!$A$3:$A$1389,'Summary By Town'!$A275,'Raw Data from UFBs'!$D$3:$D$1389,'Summary By Town'!$O$2)</f>
        <v>0</v>
      </c>
      <c r="Q275" s="33">
        <f>SUMIFS('Raw Data from UFBs'!F$3:F$1389,'Raw Data from UFBs'!$A$3:$A$1389,'Summary By Town'!$A275,'Raw Data from UFBs'!$D$3:$D$1389,'Summary By Town'!$O$2)</f>
        <v>0</v>
      </c>
      <c r="R275" s="34">
        <f t="shared" si="47"/>
        <v>0</v>
      </c>
      <c r="S275" s="32">
        <f t="shared" si="48"/>
        <v>0</v>
      </c>
      <c r="T275" s="33">
        <f t="shared" si="49"/>
        <v>0</v>
      </c>
      <c r="U275" s="33">
        <f t="shared" si="50"/>
        <v>0</v>
      </c>
      <c r="V275" s="34">
        <f t="shared" si="51"/>
        <v>0</v>
      </c>
      <c r="W275" s="73">
        <v>559406947</v>
      </c>
      <c r="X275" s="74">
        <v>2.9256958761298026</v>
      </c>
      <c r="Y275" s="75">
        <v>0.13778220307257311</v>
      </c>
      <c r="Z275" s="5">
        <f t="shared" si="52"/>
        <v>0</v>
      </c>
      <c r="AA275" s="10">
        <f t="shared" si="53"/>
        <v>0</v>
      </c>
      <c r="AB275" s="73">
        <v>3745288.74</v>
      </c>
      <c r="AC275" s="7">
        <f t="shared" si="54"/>
        <v>0</v>
      </c>
      <c r="AE275" s="6" t="s">
        <v>1469</v>
      </c>
      <c r="AF275" s="6" t="s">
        <v>1455</v>
      </c>
      <c r="AG275" s="6" t="s">
        <v>1458</v>
      </c>
      <c r="AH275" s="6" t="s">
        <v>1478</v>
      </c>
      <c r="AI275" s="6" t="s">
        <v>1651</v>
      </c>
      <c r="AJ275" s="6" t="s">
        <v>1466</v>
      </c>
      <c r="AK275" s="6" t="s">
        <v>1467</v>
      </c>
      <c r="AL275" s="6" t="s">
        <v>1642</v>
      </c>
      <c r="AM275" s="6" t="s">
        <v>1472</v>
      </c>
      <c r="AN275" s="6" t="s">
        <v>1653</v>
      </c>
      <c r="AO275" s="6" t="s">
        <v>2319</v>
      </c>
      <c r="AP275" s="6" t="s">
        <v>2319</v>
      </c>
      <c r="AQ275" s="6" t="s">
        <v>2319</v>
      </c>
      <c r="AR275" s="6" t="s">
        <v>2319</v>
      </c>
      <c r="AS275" s="6" t="s">
        <v>2319</v>
      </c>
      <c r="AT275" s="6" t="s">
        <v>2319</v>
      </c>
    </row>
    <row r="276" spans="1:46" ht="17.25" customHeight="1" x14ac:dyDescent="0.25">
      <c r="A276" t="s">
        <v>1461</v>
      </c>
      <c r="B276" t="s">
        <v>1923</v>
      </c>
      <c r="C276" t="s">
        <v>1456</v>
      </c>
      <c r="D276" s="28" t="str">
        <f t="shared" si="44"/>
        <v>Clinton township, Hunterdon County</v>
      </c>
      <c r="E276" t="s">
        <v>2215</v>
      </c>
      <c r="F276" t="s">
        <v>2204</v>
      </c>
      <c r="G276" s="32">
        <f>COUNTIFS('Raw Data from UFBs'!$A$3:$A$1389,'Summary By Town'!$A276,'Raw Data from UFBs'!$D$3:$D$1389,'Summary By Town'!$G$2)</f>
        <v>0</v>
      </c>
      <c r="H276" s="33">
        <f>SUMIFS('Raw Data from UFBs'!E$3:E$1389,'Raw Data from UFBs'!$A$3:$A$1389,'Summary By Town'!$A276,'Raw Data from UFBs'!$D$3:$D$1389,'Summary By Town'!$G$2)</f>
        <v>0</v>
      </c>
      <c r="I276" s="33">
        <f>SUMIFS('Raw Data from UFBs'!F$3:F$1389,'Raw Data from UFBs'!$A$3:$A$1389,'Summary By Town'!$A276,'Raw Data from UFBs'!$D$3:$D$1389,'Summary By Town'!$G$2)</f>
        <v>0</v>
      </c>
      <c r="J276" s="34">
        <f t="shared" si="45"/>
        <v>0</v>
      </c>
      <c r="K276" s="32">
        <f>COUNTIFS('Raw Data from UFBs'!$A$3:$A$1389,'Summary By Town'!$A276,'Raw Data from UFBs'!$D$3:$D$1389,'Summary By Town'!$K$2)</f>
        <v>0</v>
      </c>
      <c r="L276" s="33">
        <f>SUMIFS('Raw Data from UFBs'!E$3:E$1389,'Raw Data from UFBs'!$A$3:$A$1389,'Summary By Town'!$A276,'Raw Data from UFBs'!$D$3:$D$1389,'Summary By Town'!$K$2)</f>
        <v>0</v>
      </c>
      <c r="M276" s="33">
        <f>SUMIFS('Raw Data from UFBs'!F$3:F$1389,'Raw Data from UFBs'!$A$3:$A$1389,'Summary By Town'!$A276,'Raw Data from UFBs'!$D$3:$D$1389,'Summary By Town'!$K$2)</f>
        <v>0</v>
      </c>
      <c r="N276" s="34">
        <f t="shared" si="46"/>
        <v>0</v>
      </c>
      <c r="O276" s="32">
        <f>COUNTIFS('Raw Data from UFBs'!$A$3:$A$1389,'Summary By Town'!$A276,'Raw Data from UFBs'!$D$3:$D$1389,'Summary By Town'!$O$2)</f>
        <v>0</v>
      </c>
      <c r="P276" s="33">
        <f>SUMIFS('Raw Data from UFBs'!E$3:E$1389,'Raw Data from UFBs'!$A$3:$A$1389,'Summary By Town'!$A276,'Raw Data from UFBs'!$D$3:$D$1389,'Summary By Town'!$O$2)</f>
        <v>0</v>
      </c>
      <c r="Q276" s="33">
        <f>SUMIFS('Raw Data from UFBs'!F$3:F$1389,'Raw Data from UFBs'!$A$3:$A$1389,'Summary By Town'!$A276,'Raw Data from UFBs'!$D$3:$D$1389,'Summary By Town'!$O$2)</f>
        <v>0</v>
      </c>
      <c r="R276" s="34">
        <f t="shared" si="47"/>
        <v>0</v>
      </c>
      <c r="S276" s="32">
        <f t="shared" si="48"/>
        <v>0</v>
      </c>
      <c r="T276" s="33">
        <f t="shared" si="49"/>
        <v>0</v>
      </c>
      <c r="U276" s="33">
        <f t="shared" si="50"/>
        <v>0</v>
      </c>
      <c r="V276" s="34">
        <f t="shared" si="51"/>
        <v>0</v>
      </c>
      <c r="W276" s="73">
        <v>2463372603</v>
      </c>
      <c r="X276" s="74">
        <v>2.6506197153171471</v>
      </c>
      <c r="Y276" s="75">
        <v>0.16033792727000698</v>
      </c>
      <c r="Z276" s="5">
        <f t="shared" si="52"/>
        <v>0</v>
      </c>
      <c r="AA276" s="10">
        <f t="shared" si="53"/>
        <v>0</v>
      </c>
      <c r="AB276" s="73">
        <v>13468851.870000001</v>
      </c>
      <c r="AC276" s="7">
        <f t="shared" si="54"/>
        <v>0</v>
      </c>
      <c r="AE276" s="6" t="s">
        <v>1474</v>
      </c>
      <c r="AF276" s="6" t="s">
        <v>1464</v>
      </c>
      <c r="AG276" s="6" t="s">
        <v>1460</v>
      </c>
      <c r="AH276" s="6" t="s">
        <v>1471</v>
      </c>
      <c r="AI276" s="6" t="s">
        <v>1478</v>
      </c>
      <c r="AJ276" s="6" t="s">
        <v>1468</v>
      </c>
      <c r="AK276" s="6" t="s">
        <v>1477</v>
      </c>
      <c r="AL276" s="6" t="s">
        <v>1472</v>
      </c>
      <c r="AM276" s="6" t="s">
        <v>1475</v>
      </c>
      <c r="AN276" s="6" t="s">
        <v>2319</v>
      </c>
      <c r="AO276" s="6" t="s">
        <v>2319</v>
      </c>
      <c r="AP276" s="6" t="s">
        <v>2319</v>
      </c>
      <c r="AQ276" s="6" t="s">
        <v>2319</v>
      </c>
      <c r="AR276" s="6" t="s">
        <v>2319</v>
      </c>
      <c r="AS276" s="6" t="s">
        <v>2319</v>
      </c>
      <c r="AT276" s="6" t="s">
        <v>2319</v>
      </c>
    </row>
    <row r="277" spans="1:46" ht="17.25" customHeight="1" x14ac:dyDescent="0.25">
      <c r="A277" t="s">
        <v>1462</v>
      </c>
      <c r="B277" t="s">
        <v>1924</v>
      </c>
      <c r="C277" t="s">
        <v>1456</v>
      </c>
      <c r="D277" s="28" t="str">
        <f t="shared" si="44"/>
        <v>Delaware township, Hunterdon County</v>
      </c>
      <c r="E277" t="s">
        <v>2215</v>
      </c>
      <c r="F277" t="s">
        <v>2204</v>
      </c>
      <c r="G277" s="32">
        <f>COUNTIFS('Raw Data from UFBs'!$A$3:$A$1389,'Summary By Town'!$A277,'Raw Data from UFBs'!$D$3:$D$1389,'Summary By Town'!$G$2)</f>
        <v>0</v>
      </c>
      <c r="H277" s="33">
        <f>SUMIFS('Raw Data from UFBs'!E$3:E$1389,'Raw Data from UFBs'!$A$3:$A$1389,'Summary By Town'!$A277,'Raw Data from UFBs'!$D$3:$D$1389,'Summary By Town'!$G$2)</f>
        <v>0</v>
      </c>
      <c r="I277" s="33">
        <f>SUMIFS('Raw Data from UFBs'!F$3:F$1389,'Raw Data from UFBs'!$A$3:$A$1389,'Summary By Town'!$A277,'Raw Data from UFBs'!$D$3:$D$1389,'Summary By Town'!$G$2)</f>
        <v>0</v>
      </c>
      <c r="J277" s="34">
        <f t="shared" si="45"/>
        <v>0</v>
      </c>
      <c r="K277" s="32">
        <f>COUNTIFS('Raw Data from UFBs'!$A$3:$A$1389,'Summary By Town'!$A277,'Raw Data from UFBs'!$D$3:$D$1389,'Summary By Town'!$K$2)</f>
        <v>0</v>
      </c>
      <c r="L277" s="33">
        <f>SUMIFS('Raw Data from UFBs'!E$3:E$1389,'Raw Data from UFBs'!$A$3:$A$1389,'Summary By Town'!$A277,'Raw Data from UFBs'!$D$3:$D$1389,'Summary By Town'!$K$2)</f>
        <v>0</v>
      </c>
      <c r="M277" s="33">
        <f>SUMIFS('Raw Data from UFBs'!F$3:F$1389,'Raw Data from UFBs'!$A$3:$A$1389,'Summary By Town'!$A277,'Raw Data from UFBs'!$D$3:$D$1389,'Summary By Town'!$K$2)</f>
        <v>0</v>
      </c>
      <c r="N277" s="34">
        <f t="shared" si="46"/>
        <v>0</v>
      </c>
      <c r="O277" s="32">
        <f>COUNTIFS('Raw Data from UFBs'!$A$3:$A$1389,'Summary By Town'!$A277,'Raw Data from UFBs'!$D$3:$D$1389,'Summary By Town'!$O$2)</f>
        <v>0</v>
      </c>
      <c r="P277" s="33">
        <f>SUMIFS('Raw Data from UFBs'!E$3:E$1389,'Raw Data from UFBs'!$A$3:$A$1389,'Summary By Town'!$A277,'Raw Data from UFBs'!$D$3:$D$1389,'Summary By Town'!$O$2)</f>
        <v>0</v>
      </c>
      <c r="Q277" s="33">
        <f>SUMIFS('Raw Data from UFBs'!F$3:F$1389,'Raw Data from UFBs'!$A$3:$A$1389,'Summary By Town'!$A277,'Raw Data from UFBs'!$D$3:$D$1389,'Summary By Town'!$O$2)</f>
        <v>0</v>
      </c>
      <c r="R277" s="34">
        <f t="shared" si="47"/>
        <v>0</v>
      </c>
      <c r="S277" s="32">
        <f t="shared" si="48"/>
        <v>0</v>
      </c>
      <c r="T277" s="33">
        <f t="shared" si="49"/>
        <v>0</v>
      </c>
      <c r="U277" s="33">
        <f t="shared" si="50"/>
        <v>0</v>
      </c>
      <c r="V277" s="34">
        <f t="shared" si="51"/>
        <v>0</v>
      </c>
      <c r="W277" s="73">
        <v>840205630</v>
      </c>
      <c r="X277" s="74">
        <v>2.5281577388928742</v>
      </c>
      <c r="Y277" s="75">
        <v>0.19183029530122853</v>
      </c>
      <c r="Z277" s="5">
        <f t="shared" si="52"/>
        <v>0</v>
      </c>
      <c r="AA277" s="10">
        <f t="shared" si="53"/>
        <v>0</v>
      </c>
      <c r="AB277" s="73">
        <v>4730998.5999999996</v>
      </c>
      <c r="AC277" s="7">
        <f t="shared" si="54"/>
        <v>0</v>
      </c>
      <c r="AE277" s="6" t="s">
        <v>580</v>
      </c>
      <c r="AF277" s="6" t="s">
        <v>1476</v>
      </c>
      <c r="AG277" s="6" t="s">
        <v>1479</v>
      </c>
      <c r="AH277" s="6" t="s">
        <v>1463</v>
      </c>
      <c r="AI277" s="6" t="s">
        <v>1474</v>
      </c>
      <c r="AJ277" s="6" t="s">
        <v>1464</v>
      </c>
      <c r="AK277" s="6" t="s">
        <v>1470</v>
      </c>
      <c r="AL277" s="6" t="s">
        <v>2319</v>
      </c>
      <c r="AM277" s="6" t="s">
        <v>2319</v>
      </c>
      <c r="AN277" s="6" t="s">
        <v>2319</v>
      </c>
      <c r="AO277" s="6" t="s">
        <v>2319</v>
      </c>
      <c r="AP277" s="6" t="s">
        <v>2319</v>
      </c>
      <c r="AQ277" s="6" t="s">
        <v>2319</v>
      </c>
      <c r="AR277" s="6" t="s">
        <v>2319</v>
      </c>
      <c r="AS277" s="6" t="s">
        <v>2319</v>
      </c>
      <c r="AT277" s="6" t="s">
        <v>2319</v>
      </c>
    </row>
    <row r="278" spans="1:46" ht="17.25" customHeight="1" x14ac:dyDescent="0.25">
      <c r="A278" t="s">
        <v>1463</v>
      </c>
      <c r="B278" t="s">
        <v>1925</v>
      </c>
      <c r="C278" t="s">
        <v>1456</v>
      </c>
      <c r="D278" s="28" t="str">
        <f t="shared" si="44"/>
        <v>East Amwell township, Hunterdon County</v>
      </c>
      <c r="E278" t="s">
        <v>2215</v>
      </c>
      <c r="F278" t="s">
        <v>2204</v>
      </c>
      <c r="G278" s="32">
        <f>COUNTIFS('Raw Data from UFBs'!$A$3:$A$1389,'Summary By Town'!$A278,'Raw Data from UFBs'!$D$3:$D$1389,'Summary By Town'!$G$2)</f>
        <v>0</v>
      </c>
      <c r="H278" s="33">
        <f>SUMIFS('Raw Data from UFBs'!E$3:E$1389,'Raw Data from UFBs'!$A$3:$A$1389,'Summary By Town'!$A278,'Raw Data from UFBs'!$D$3:$D$1389,'Summary By Town'!$G$2)</f>
        <v>0</v>
      </c>
      <c r="I278" s="33">
        <f>SUMIFS('Raw Data from UFBs'!F$3:F$1389,'Raw Data from UFBs'!$A$3:$A$1389,'Summary By Town'!$A278,'Raw Data from UFBs'!$D$3:$D$1389,'Summary By Town'!$G$2)</f>
        <v>0</v>
      </c>
      <c r="J278" s="34">
        <f t="shared" si="45"/>
        <v>0</v>
      </c>
      <c r="K278" s="32">
        <f>COUNTIFS('Raw Data from UFBs'!$A$3:$A$1389,'Summary By Town'!$A278,'Raw Data from UFBs'!$D$3:$D$1389,'Summary By Town'!$K$2)</f>
        <v>0</v>
      </c>
      <c r="L278" s="33">
        <f>SUMIFS('Raw Data from UFBs'!E$3:E$1389,'Raw Data from UFBs'!$A$3:$A$1389,'Summary By Town'!$A278,'Raw Data from UFBs'!$D$3:$D$1389,'Summary By Town'!$K$2)</f>
        <v>0</v>
      </c>
      <c r="M278" s="33">
        <f>SUMIFS('Raw Data from UFBs'!F$3:F$1389,'Raw Data from UFBs'!$A$3:$A$1389,'Summary By Town'!$A278,'Raw Data from UFBs'!$D$3:$D$1389,'Summary By Town'!$K$2)</f>
        <v>0</v>
      </c>
      <c r="N278" s="34">
        <f t="shared" si="46"/>
        <v>0</v>
      </c>
      <c r="O278" s="32">
        <f>COUNTIFS('Raw Data from UFBs'!$A$3:$A$1389,'Summary By Town'!$A278,'Raw Data from UFBs'!$D$3:$D$1389,'Summary By Town'!$O$2)</f>
        <v>0</v>
      </c>
      <c r="P278" s="33">
        <f>SUMIFS('Raw Data from UFBs'!E$3:E$1389,'Raw Data from UFBs'!$A$3:$A$1389,'Summary By Town'!$A278,'Raw Data from UFBs'!$D$3:$D$1389,'Summary By Town'!$O$2)</f>
        <v>0</v>
      </c>
      <c r="Q278" s="33">
        <f>SUMIFS('Raw Data from UFBs'!F$3:F$1389,'Raw Data from UFBs'!$A$3:$A$1389,'Summary By Town'!$A278,'Raw Data from UFBs'!$D$3:$D$1389,'Summary By Town'!$O$2)</f>
        <v>0</v>
      </c>
      <c r="R278" s="34">
        <f t="shared" si="47"/>
        <v>0</v>
      </c>
      <c r="S278" s="32">
        <f t="shared" si="48"/>
        <v>0</v>
      </c>
      <c r="T278" s="33">
        <f t="shared" si="49"/>
        <v>0</v>
      </c>
      <c r="U278" s="33">
        <f t="shared" si="50"/>
        <v>0</v>
      </c>
      <c r="V278" s="34">
        <f t="shared" si="51"/>
        <v>0</v>
      </c>
      <c r="W278" s="73">
        <v>713878616</v>
      </c>
      <c r="X278" s="74">
        <v>2.4248225852305487</v>
      </c>
      <c r="Y278" s="75">
        <v>0.10029987337592983</v>
      </c>
      <c r="Z278" s="5">
        <f t="shared" si="52"/>
        <v>0</v>
      </c>
      <c r="AA278" s="10">
        <f t="shared" si="53"/>
        <v>0</v>
      </c>
      <c r="AB278" s="73">
        <v>2900000</v>
      </c>
      <c r="AC278" s="7">
        <f t="shared" si="54"/>
        <v>0</v>
      </c>
      <c r="AE278" s="6" t="s">
        <v>597</v>
      </c>
      <c r="AF278" s="6" t="s">
        <v>1479</v>
      </c>
      <c r="AG278" s="6" t="s">
        <v>1598</v>
      </c>
      <c r="AH278" s="6" t="s">
        <v>1462</v>
      </c>
      <c r="AI278" s="6" t="s">
        <v>970</v>
      </c>
      <c r="AJ278" s="6" t="s">
        <v>1474</v>
      </c>
      <c r="AK278" s="6" t="s">
        <v>2319</v>
      </c>
      <c r="AL278" s="6" t="s">
        <v>2319</v>
      </c>
      <c r="AM278" s="6" t="s">
        <v>2319</v>
      </c>
      <c r="AN278" s="6" t="s">
        <v>2319</v>
      </c>
      <c r="AO278" s="6" t="s">
        <v>2319</v>
      </c>
      <c r="AP278" s="6" t="s">
        <v>2319</v>
      </c>
      <c r="AQ278" s="6" t="s">
        <v>2319</v>
      </c>
      <c r="AR278" s="6" t="s">
        <v>2319</v>
      </c>
      <c r="AS278" s="6" t="s">
        <v>2319</v>
      </c>
      <c r="AT278" s="6" t="s">
        <v>2319</v>
      </c>
    </row>
    <row r="279" spans="1:46" ht="17.25" customHeight="1" x14ac:dyDescent="0.25">
      <c r="A279" t="s">
        <v>1464</v>
      </c>
      <c r="B279" t="s">
        <v>1889</v>
      </c>
      <c r="C279" t="s">
        <v>1456</v>
      </c>
      <c r="D279" s="28" t="str">
        <f t="shared" si="44"/>
        <v>Franklin township, Hunterdon County</v>
      </c>
      <c r="E279" t="s">
        <v>2215</v>
      </c>
      <c r="F279" t="s">
        <v>2204</v>
      </c>
      <c r="G279" s="32">
        <f>COUNTIFS('Raw Data from UFBs'!$A$3:$A$1389,'Summary By Town'!$A279,'Raw Data from UFBs'!$D$3:$D$1389,'Summary By Town'!$G$2)</f>
        <v>0</v>
      </c>
      <c r="H279" s="33">
        <f>SUMIFS('Raw Data from UFBs'!E$3:E$1389,'Raw Data from UFBs'!$A$3:$A$1389,'Summary By Town'!$A279,'Raw Data from UFBs'!$D$3:$D$1389,'Summary By Town'!$G$2)</f>
        <v>0</v>
      </c>
      <c r="I279" s="33">
        <f>SUMIFS('Raw Data from UFBs'!F$3:F$1389,'Raw Data from UFBs'!$A$3:$A$1389,'Summary By Town'!$A279,'Raw Data from UFBs'!$D$3:$D$1389,'Summary By Town'!$G$2)</f>
        <v>0</v>
      </c>
      <c r="J279" s="34">
        <f t="shared" si="45"/>
        <v>0</v>
      </c>
      <c r="K279" s="32">
        <f>COUNTIFS('Raw Data from UFBs'!$A$3:$A$1389,'Summary By Town'!$A279,'Raw Data from UFBs'!$D$3:$D$1389,'Summary By Town'!$K$2)</f>
        <v>0</v>
      </c>
      <c r="L279" s="33">
        <f>SUMIFS('Raw Data from UFBs'!E$3:E$1389,'Raw Data from UFBs'!$A$3:$A$1389,'Summary By Town'!$A279,'Raw Data from UFBs'!$D$3:$D$1389,'Summary By Town'!$K$2)</f>
        <v>0</v>
      </c>
      <c r="M279" s="33">
        <f>SUMIFS('Raw Data from UFBs'!F$3:F$1389,'Raw Data from UFBs'!$A$3:$A$1389,'Summary By Town'!$A279,'Raw Data from UFBs'!$D$3:$D$1389,'Summary By Town'!$K$2)</f>
        <v>0</v>
      </c>
      <c r="N279" s="34">
        <f t="shared" si="46"/>
        <v>0</v>
      </c>
      <c r="O279" s="32">
        <f>COUNTIFS('Raw Data from UFBs'!$A$3:$A$1389,'Summary By Town'!$A279,'Raw Data from UFBs'!$D$3:$D$1389,'Summary By Town'!$O$2)</f>
        <v>0</v>
      </c>
      <c r="P279" s="33">
        <f>SUMIFS('Raw Data from UFBs'!E$3:E$1389,'Raw Data from UFBs'!$A$3:$A$1389,'Summary By Town'!$A279,'Raw Data from UFBs'!$D$3:$D$1389,'Summary By Town'!$O$2)</f>
        <v>0</v>
      </c>
      <c r="Q279" s="33">
        <f>SUMIFS('Raw Data from UFBs'!F$3:F$1389,'Raw Data from UFBs'!$A$3:$A$1389,'Summary By Town'!$A279,'Raw Data from UFBs'!$D$3:$D$1389,'Summary By Town'!$O$2)</f>
        <v>0</v>
      </c>
      <c r="R279" s="34">
        <f t="shared" si="47"/>
        <v>0</v>
      </c>
      <c r="S279" s="32">
        <f t="shared" si="48"/>
        <v>0</v>
      </c>
      <c r="T279" s="33">
        <f t="shared" si="49"/>
        <v>0</v>
      </c>
      <c r="U279" s="33">
        <f t="shared" si="50"/>
        <v>0</v>
      </c>
      <c r="V279" s="34">
        <f t="shared" si="51"/>
        <v>0</v>
      </c>
      <c r="W279" s="73">
        <v>581293200</v>
      </c>
      <c r="X279" s="74">
        <v>2.5989778628090607</v>
      </c>
      <c r="Y279" s="75">
        <v>0.13878913147367908</v>
      </c>
      <c r="Z279" s="5">
        <f t="shared" si="52"/>
        <v>0</v>
      </c>
      <c r="AA279" s="10">
        <f t="shared" si="53"/>
        <v>0</v>
      </c>
      <c r="AB279" s="73">
        <v>3398095.3</v>
      </c>
      <c r="AC279" s="7">
        <f t="shared" si="54"/>
        <v>0</v>
      </c>
      <c r="AE279" s="6" t="s">
        <v>1462</v>
      </c>
      <c r="AF279" s="6" t="s">
        <v>1474</v>
      </c>
      <c r="AG279" s="6" t="s">
        <v>1460</v>
      </c>
      <c r="AH279" s="6" t="s">
        <v>1455</v>
      </c>
      <c r="AI279" s="6" t="s">
        <v>1478</v>
      </c>
      <c r="AJ279" s="6" t="s">
        <v>1461</v>
      </c>
      <c r="AK279" s="6" t="s">
        <v>1470</v>
      </c>
      <c r="AL279" s="6" t="s">
        <v>2319</v>
      </c>
      <c r="AM279" s="6" t="s">
        <v>2319</v>
      </c>
      <c r="AN279" s="6" t="s">
        <v>2319</v>
      </c>
      <c r="AO279" s="6" t="s">
        <v>2319</v>
      </c>
      <c r="AP279" s="6" t="s">
        <v>2319</v>
      </c>
      <c r="AQ279" s="6" t="s">
        <v>2319</v>
      </c>
      <c r="AR279" s="6" t="s">
        <v>2319</v>
      </c>
      <c r="AS279" s="6" t="s">
        <v>2319</v>
      </c>
      <c r="AT279" s="6" t="s">
        <v>2319</v>
      </c>
    </row>
    <row r="280" spans="1:46" ht="17.25" customHeight="1" x14ac:dyDescent="0.25">
      <c r="A280" t="s">
        <v>1469</v>
      </c>
      <c r="B280" t="s">
        <v>1926</v>
      </c>
      <c r="C280" t="s">
        <v>1456</v>
      </c>
      <c r="D280" s="28" t="str">
        <f t="shared" si="44"/>
        <v>Holland township, Hunterdon County</v>
      </c>
      <c r="E280" t="s">
        <v>2215</v>
      </c>
      <c r="F280" t="s">
        <v>2204</v>
      </c>
      <c r="G280" s="32">
        <f>COUNTIFS('Raw Data from UFBs'!$A$3:$A$1389,'Summary By Town'!$A280,'Raw Data from UFBs'!$D$3:$D$1389,'Summary By Town'!$G$2)</f>
        <v>0</v>
      </c>
      <c r="H280" s="33">
        <f>SUMIFS('Raw Data from UFBs'!E$3:E$1389,'Raw Data from UFBs'!$A$3:$A$1389,'Summary By Town'!$A280,'Raw Data from UFBs'!$D$3:$D$1389,'Summary By Town'!$G$2)</f>
        <v>0</v>
      </c>
      <c r="I280" s="33">
        <f>SUMIFS('Raw Data from UFBs'!F$3:F$1389,'Raw Data from UFBs'!$A$3:$A$1389,'Summary By Town'!$A280,'Raw Data from UFBs'!$D$3:$D$1389,'Summary By Town'!$G$2)</f>
        <v>0</v>
      </c>
      <c r="J280" s="34">
        <f t="shared" si="45"/>
        <v>0</v>
      </c>
      <c r="K280" s="32">
        <f>COUNTIFS('Raw Data from UFBs'!$A$3:$A$1389,'Summary By Town'!$A280,'Raw Data from UFBs'!$D$3:$D$1389,'Summary By Town'!$K$2)</f>
        <v>0</v>
      </c>
      <c r="L280" s="33">
        <f>SUMIFS('Raw Data from UFBs'!E$3:E$1389,'Raw Data from UFBs'!$A$3:$A$1389,'Summary By Town'!$A280,'Raw Data from UFBs'!$D$3:$D$1389,'Summary By Town'!$K$2)</f>
        <v>0</v>
      </c>
      <c r="M280" s="33">
        <f>SUMIFS('Raw Data from UFBs'!F$3:F$1389,'Raw Data from UFBs'!$A$3:$A$1389,'Summary By Town'!$A280,'Raw Data from UFBs'!$D$3:$D$1389,'Summary By Town'!$K$2)</f>
        <v>0</v>
      </c>
      <c r="N280" s="34">
        <f t="shared" si="46"/>
        <v>0</v>
      </c>
      <c r="O280" s="32">
        <f>COUNTIFS('Raw Data from UFBs'!$A$3:$A$1389,'Summary By Town'!$A280,'Raw Data from UFBs'!$D$3:$D$1389,'Summary By Town'!$O$2)</f>
        <v>0</v>
      </c>
      <c r="P280" s="33">
        <f>SUMIFS('Raw Data from UFBs'!E$3:E$1389,'Raw Data from UFBs'!$A$3:$A$1389,'Summary By Town'!$A280,'Raw Data from UFBs'!$D$3:$D$1389,'Summary By Town'!$O$2)</f>
        <v>0</v>
      </c>
      <c r="Q280" s="33">
        <f>SUMIFS('Raw Data from UFBs'!F$3:F$1389,'Raw Data from UFBs'!$A$3:$A$1389,'Summary By Town'!$A280,'Raw Data from UFBs'!$D$3:$D$1389,'Summary By Town'!$O$2)</f>
        <v>0</v>
      </c>
      <c r="R280" s="34">
        <f t="shared" si="47"/>
        <v>0</v>
      </c>
      <c r="S280" s="32">
        <f t="shared" si="48"/>
        <v>0</v>
      </c>
      <c r="T280" s="33">
        <f t="shared" si="49"/>
        <v>0</v>
      </c>
      <c r="U280" s="33">
        <f t="shared" si="50"/>
        <v>0</v>
      </c>
      <c r="V280" s="34">
        <f t="shared" si="51"/>
        <v>0</v>
      </c>
      <c r="W280" s="73">
        <v>662376415</v>
      </c>
      <c r="X280" s="74">
        <v>2.7375795310696249</v>
      </c>
      <c r="Y280" s="75">
        <v>6.9661016798499162E-2</v>
      </c>
      <c r="Z280" s="5">
        <f t="shared" si="52"/>
        <v>0</v>
      </c>
      <c r="AA280" s="10">
        <f t="shared" si="53"/>
        <v>0</v>
      </c>
      <c r="AB280" s="73">
        <v>5523433.8200000003</v>
      </c>
      <c r="AC280" s="7">
        <f t="shared" si="54"/>
        <v>0</v>
      </c>
      <c r="AE280" s="6" t="s">
        <v>1473</v>
      </c>
      <c r="AF280" s="6" t="s">
        <v>1455</v>
      </c>
      <c r="AG280" s="6" t="s">
        <v>1651</v>
      </c>
      <c r="AH280" s="6" t="s">
        <v>1457</v>
      </c>
      <c r="AI280" s="6" t="s">
        <v>2319</v>
      </c>
      <c r="AJ280" s="6" t="s">
        <v>2319</v>
      </c>
      <c r="AK280" s="6" t="s">
        <v>2319</v>
      </c>
      <c r="AL280" s="6" t="s">
        <v>2319</v>
      </c>
      <c r="AM280" s="6" t="s">
        <v>2319</v>
      </c>
      <c r="AN280" s="6" t="s">
        <v>2319</v>
      </c>
      <c r="AO280" s="6" t="s">
        <v>2319</v>
      </c>
      <c r="AP280" s="6" t="s">
        <v>2319</v>
      </c>
      <c r="AQ280" s="6" t="s">
        <v>2319</v>
      </c>
      <c r="AR280" s="6" t="s">
        <v>2319</v>
      </c>
      <c r="AS280" s="6" t="s">
        <v>2319</v>
      </c>
      <c r="AT280" s="6" t="s">
        <v>2319</v>
      </c>
    </row>
    <row r="281" spans="1:46" ht="17.25" customHeight="1" x14ac:dyDescent="0.25">
      <c r="A281" t="s">
        <v>1470</v>
      </c>
      <c r="B281" t="s">
        <v>1927</v>
      </c>
      <c r="C281" t="s">
        <v>1456</v>
      </c>
      <c r="D281" s="28" t="str">
        <f t="shared" si="44"/>
        <v>Kingwood township, Hunterdon County</v>
      </c>
      <c r="E281" t="s">
        <v>2215</v>
      </c>
      <c r="F281" t="s">
        <v>2204</v>
      </c>
      <c r="G281" s="32">
        <f>COUNTIFS('Raw Data from UFBs'!$A$3:$A$1389,'Summary By Town'!$A281,'Raw Data from UFBs'!$D$3:$D$1389,'Summary By Town'!$G$2)</f>
        <v>0</v>
      </c>
      <c r="H281" s="33">
        <f>SUMIFS('Raw Data from UFBs'!E$3:E$1389,'Raw Data from UFBs'!$A$3:$A$1389,'Summary By Town'!$A281,'Raw Data from UFBs'!$D$3:$D$1389,'Summary By Town'!$G$2)</f>
        <v>0</v>
      </c>
      <c r="I281" s="33">
        <f>SUMIFS('Raw Data from UFBs'!F$3:F$1389,'Raw Data from UFBs'!$A$3:$A$1389,'Summary By Town'!$A281,'Raw Data from UFBs'!$D$3:$D$1389,'Summary By Town'!$G$2)</f>
        <v>0</v>
      </c>
      <c r="J281" s="34">
        <f t="shared" si="45"/>
        <v>0</v>
      </c>
      <c r="K281" s="32">
        <f>COUNTIFS('Raw Data from UFBs'!$A$3:$A$1389,'Summary By Town'!$A281,'Raw Data from UFBs'!$D$3:$D$1389,'Summary By Town'!$K$2)</f>
        <v>0</v>
      </c>
      <c r="L281" s="33">
        <f>SUMIFS('Raw Data from UFBs'!E$3:E$1389,'Raw Data from UFBs'!$A$3:$A$1389,'Summary By Town'!$A281,'Raw Data from UFBs'!$D$3:$D$1389,'Summary By Town'!$K$2)</f>
        <v>0</v>
      </c>
      <c r="M281" s="33">
        <f>SUMIFS('Raw Data from UFBs'!F$3:F$1389,'Raw Data from UFBs'!$A$3:$A$1389,'Summary By Town'!$A281,'Raw Data from UFBs'!$D$3:$D$1389,'Summary By Town'!$K$2)</f>
        <v>0</v>
      </c>
      <c r="N281" s="34">
        <f t="shared" si="46"/>
        <v>0</v>
      </c>
      <c r="O281" s="32">
        <f>COUNTIFS('Raw Data from UFBs'!$A$3:$A$1389,'Summary By Town'!$A281,'Raw Data from UFBs'!$D$3:$D$1389,'Summary By Town'!$O$2)</f>
        <v>0</v>
      </c>
      <c r="P281" s="33">
        <f>SUMIFS('Raw Data from UFBs'!E$3:E$1389,'Raw Data from UFBs'!$A$3:$A$1389,'Summary By Town'!$A281,'Raw Data from UFBs'!$D$3:$D$1389,'Summary By Town'!$O$2)</f>
        <v>0</v>
      </c>
      <c r="Q281" s="33">
        <f>SUMIFS('Raw Data from UFBs'!F$3:F$1389,'Raw Data from UFBs'!$A$3:$A$1389,'Summary By Town'!$A281,'Raw Data from UFBs'!$D$3:$D$1389,'Summary By Town'!$O$2)</f>
        <v>0</v>
      </c>
      <c r="R281" s="34">
        <f t="shared" si="47"/>
        <v>0</v>
      </c>
      <c r="S281" s="32">
        <f t="shared" si="48"/>
        <v>0</v>
      </c>
      <c r="T281" s="33">
        <f t="shared" si="49"/>
        <v>0</v>
      </c>
      <c r="U281" s="33">
        <f t="shared" si="50"/>
        <v>0</v>
      </c>
      <c r="V281" s="34">
        <f t="shared" si="51"/>
        <v>0</v>
      </c>
      <c r="W281" s="73">
        <v>656064238</v>
      </c>
      <c r="X281" s="74">
        <v>2.3147971124142064</v>
      </c>
      <c r="Y281" s="75">
        <v>0.1400823154059431</v>
      </c>
      <c r="Z281" s="5">
        <f t="shared" si="52"/>
        <v>0</v>
      </c>
      <c r="AA281" s="10">
        <f t="shared" si="53"/>
        <v>0</v>
      </c>
      <c r="AB281" s="73">
        <v>3371619</v>
      </c>
      <c r="AC281" s="7">
        <f t="shared" si="54"/>
        <v>0</v>
      </c>
      <c r="AE281" s="6" t="s">
        <v>1462</v>
      </c>
      <c r="AF281" s="6" t="s">
        <v>1465</v>
      </c>
      <c r="AG281" s="6" t="s">
        <v>1464</v>
      </c>
      <c r="AH281" s="6" t="s">
        <v>1455</v>
      </c>
      <c r="AI281" s="6" t="s">
        <v>2319</v>
      </c>
      <c r="AJ281" s="6" t="s">
        <v>2319</v>
      </c>
      <c r="AK281" s="6" t="s">
        <v>2319</v>
      </c>
      <c r="AL281" s="6" t="s">
        <v>2319</v>
      </c>
      <c r="AM281" s="6" t="s">
        <v>2319</v>
      </c>
      <c r="AN281" s="6" t="s">
        <v>2319</v>
      </c>
      <c r="AO281" s="6" t="s">
        <v>2319</v>
      </c>
      <c r="AP281" s="6" t="s">
        <v>2319</v>
      </c>
      <c r="AQ281" s="6" t="s">
        <v>2319</v>
      </c>
      <c r="AR281" s="6" t="s">
        <v>2319</v>
      </c>
      <c r="AS281" s="6" t="s">
        <v>2319</v>
      </c>
      <c r="AT281" s="6" t="s">
        <v>2319</v>
      </c>
    </row>
    <row r="282" spans="1:46" ht="17.25" customHeight="1" x14ac:dyDescent="0.25">
      <c r="A282" t="s">
        <v>1472</v>
      </c>
      <c r="B282" t="s">
        <v>1928</v>
      </c>
      <c r="C282" t="s">
        <v>1456</v>
      </c>
      <c r="D282" s="28" t="str">
        <f t="shared" si="44"/>
        <v>Lebanon township, Hunterdon County</v>
      </c>
      <c r="E282" t="s">
        <v>2215</v>
      </c>
      <c r="F282" t="s">
        <v>2204</v>
      </c>
      <c r="G282" s="32">
        <f>COUNTIFS('Raw Data from UFBs'!$A$3:$A$1389,'Summary By Town'!$A282,'Raw Data from UFBs'!$D$3:$D$1389,'Summary By Town'!$G$2)</f>
        <v>0</v>
      </c>
      <c r="H282" s="33">
        <f>SUMIFS('Raw Data from UFBs'!E$3:E$1389,'Raw Data from UFBs'!$A$3:$A$1389,'Summary By Town'!$A282,'Raw Data from UFBs'!$D$3:$D$1389,'Summary By Town'!$G$2)</f>
        <v>0</v>
      </c>
      <c r="I282" s="33">
        <f>SUMIFS('Raw Data from UFBs'!F$3:F$1389,'Raw Data from UFBs'!$A$3:$A$1389,'Summary By Town'!$A282,'Raw Data from UFBs'!$D$3:$D$1389,'Summary By Town'!$G$2)</f>
        <v>0</v>
      </c>
      <c r="J282" s="34">
        <f t="shared" si="45"/>
        <v>0</v>
      </c>
      <c r="K282" s="32">
        <f>COUNTIFS('Raw Data from UFBs'!$A$3:$A$1389,'Summary By Town'!$A282,'Raw Data from UFBs'!$D$3:$D$1389,'Summary By Town'!$K$2)</f>
        <v>0</v>
      </c>
      <c r="L282" s="33">
        <f>SUMIFS('Raw Data from UFBs'!E$3:E$1389,'Raw Data from UFBs'!$A$3:$A$1389,'Summary By Town'!$A282,'Raw Data from UFBs'!$D$3:$D$1389,'Summary By Town'!$K$2)</f>
        <v>0</v>
      </c>
      <c r="M282" s="33">
        <f>SUMIFS('Raw Data from UFBs'!F$3:F$1389,'Raw Data from UFBs'!$A$3:$A$1389,'Summary By Town'!$A282,'Raw Data from UFBs'!$D$3:$D$1389,'Summary By Town'!$K$2)</f>
        <v>0</v>
      </c>
      <c r="N282" s="34">
        <f t="shared" si="46"/>
        <v>0</v>
      </c>
      <c r="O282" s="32">
        <f>COUNTIFS('Raw Data from UFBs'!$A$3:$A$1389,'Summary By Town'!$A282,'Raw Data from UFBs'!$D$3:$D$1389,'Summary By Town'!$O$2)</f>
        <v>0</v>
      </c>
      <c r="P282" s="33">
        <f>SUMIFS('Raw Data from UFBs'!E$3:E$1389,'Raw Data from UFBs'!$A$3:$A$1389,'Summary By Town'!$A282,'Raw Data from UFBs'!$D$3:$D$1389,'Summary By Town'!$O$2)</f>
        <v>0</v>
      </c>
      <c r="Q282" s="33">
        <f>SUMIFS('Raw Data from UFBs'!F$3:F$1389,'Raw Data from UFBs'!$A$3:$A$1389,'Summary By Town'!$A282,'Raw Data from UFBs'!$D$3:$D$1389,'Summary By Town'!$O$2)</f>
        <v>0</v>
      </c>
      <c r="R282" s="34">
        <f t="shared" si="47"/>
        <v>0</v>
      </c>
      <c r="S282" s="32">
        <f t="shared" si="48"/>
        <v>0</v>
      </c>
      <c r="T282" s="33">
        <f t="shared" si="49"/>
        <v>0</v>
      </c>
      <c r="U282" s="33">
        <f t="shared" si="50"/>
        <v>0</v>
      </c>
      <c r="V282" s="34">
        <f t="shared" si="51"/>
        <v>0</v>
      </c>
      <c r="W282" s="73">
        <v>930627622</v>
      </c>
      <c r="X282" s="74">
        <v>2.9446709960335857</v>
      </c>
      <c r="Y282" s="75">
        <v>0.12354167431602982</v>
      </c>
      <c r="Z282" s="5">
        <f t="shared" si="52"/>
        <v>0</v>
      </c>
      <c r="AA282" s="10">
        <f t="shared" si="53"/>
        <v>0</v>
      </c>
      <c r="AB282" s="73">
        <v>6760984</v>
      </c>
      <c r="AC282" s="7">
        <f t="shared" si="54"/>
        <v>0</v>
      </c>
      <c r="AE282" s="6" t="s">
        <v>1478</v>
      </c>
      <c r="AF282" s="6" t="s">
        <v>1468</v>
      </c>
      <c r="AG282" s="6" t="s">
        <v>1461</v>
      </c>
      <c r="AH282" s="6" t="s">
        <v>1457</v>
      </c>
      <c r="AI282" s="6" t="s">
        <v>1466</v>
      </c>
      <c r="AJ282" s="6" t="s">
        <v>1467</v>
      </c>
      <c r="AK282" s="6" t="s">
        <v>1459</v>
      </c>
      <c r="AL282" s="6" t="s">
        <v>1477</v>
      </c>
      <c r="AM282" s="6" t="s">
        <v>1653</v>
      </c>
      <c r="AN282" s="6" t="s">
        <v>1649</v>
      </c>
      <c r="AO282" s="6" t="s">
        <v>1545</v>
      </c>
      <c r="AP282" s="6" t="s">
        <v>2319</v>
      </c>
      <c r="AQ282" s="6" t="s">
        <v>2319</v>
      </c>
      <c r="AR282" s="6" t="s">
        <v>2319</v>
      </c>
      <c r="AS282" s="6" t="s">
        <v>2319</v>
      </c>
      <c r="AT282" s="6" t="s">
        <v>2319</v>
      </c>
    </row>
    <row r="283" spans="1:46" ht="17.25" customHeight="1" x14ac:dyDescent="0.25">
      <c r="A283" t="s">
        <v>1474</v>
      </c>
      <c r="B283" t="s">
        <v>1929</v>
      </c>
      <c r="C283" t="s">
        <v>1456</v>
      </c>
      <c r="D283" s="28" t="str">
        <f t="shared" si="44"/>
        <v>Raritan township, Hunterdon County</v>
      </c>
      <c r="E283" t="s">
        <v>2215</v>
      </c>
      <c r="F283" t="s">
        <v>2203</v>
      </c>
      <c r="G283" s="32">
        <f>COUNTIFS('Raw Data from UFBs'!$A$3:$A$1389,'Summary By Town'!$A283,'Raw Data from UFBs'!$D$3:$D$1389,'Summary By Town'!$G$2)</f>
        <v>1</v>
      </c>
      <c r="H283" s="33">
        <f>SUMIFS('Raw Data from UFBs'!E$3:E$1389,'Raw Data from UFBs'!$A$3:$A$1389,'Summary By Town'!$A283,'Raw Data from UFBs'!$D$3:$D$1389,'Summary By Town'!$G$2)</f>
        <v>50556</v>
      </c>
      <c r="I283" s="33">
        <f>SUMIFS('Raw Data from UFBs'!F$3:F$1389,'Raw Data from UFBs'!$A$3:$A$1389,'Summary By Town'!$A283,'Raw Data from UFBs'!$D$3:$D$1389,'Summary By Town'!$G$2)</f>
        <v>6449000</v>
      </c>
      <c r="J283" s="34">
        <f t="shared" si="45"/>
        <v>162413.78223093742</v>
      </c>
      <c r="K283" s="32">
        <f>COUNTIFS('Raw Data from UFBs'!$A$3:$A$1389,'Summary By Town'!$A283,'Raw Data from UFBs'!$D$3:$D$1389,'Summary By Town'!$K$2)</f>
        <v>0</v>
      </c>
      <c r="L283" s="33">
        <f>SUMIFS('Raw Data from UFBs'!E$3:E$1389,'Raw Data from UFBs'!$A$3:$A$1389,'Summary By Town'!$A283,'Raw Data from UFBs'!$D$3:$D$1389,'Summary By Town'!$K$2)</f>
        <v>0</v>
      </c>
      <c r="M283" s="33">
        <f>SUMIFS('Raw Data from UFBs'!F$3:F$1389,'Raw Data from UFBs'!$A$3:$A$1389,'Summary By Town'!$A283,'Raw Data from UFBs'!$D$3:$D$1389,'Summary By Town'!$K$2)</f>
        <v>0</v>
      </c>
      <c r="N283" s="34">
        <f t="shared" si="46"/>
        <v>0</v>
      </c>
      <c r="O283" s="32">
        <f>COUNTIFS('Raw Data from UFBs'!$A$3:$A$1389,'Summary By Town'!$A283,'Raw Data from UFBs'!$D$3:$D$1389,'Summary By Town'!$O$2)</f>
        <v>0</v>
      </c>
      <c r="P283" s="33">
        <f>SUMIFS('Raw Data from UFBs'!E$3:E$1389,'Raw Data from UFBs'!$A$3:$A$1389,'Summary By Town'!$A283,'Raw Data from UFBs'!$D$3:$D$1389,'Summary By Town'!$O$2)</f>
        <v>0</v>
      </c>
      <c r="Q283" s="33">
        <f>SUMIFS('Raw Data from UFBs'!F$3:F$1389,'Raw Data from UFBs'!$A$3:$A$1389,'Summary By Town'!$A283,'Raw Data from UFBs'!$D$3:$D$1389,'Summary By Town'!$O$2)</f>
        <v>0</v>
      </c>
      <c r="R283" s="34">
        <f t="shared" si="47"/>
        <v>0</v>
      </c>
      <c r="S283" s="32">
        <f t="shared" si="48"/>
        <v>1</v>
      </c>
      <c r="T283" s="33">
        <f t="shared" si="49"/>
        <v>50556</v>
      </c>
      <c r="U283" s="33">
        <f t="shared" si="50"/>
        <v>6449000</v>
      </c>
      <c r="V283" s="34">
        <f t="shared" si="51"/>
        <v>162413.78223093742</v>
      </c>
      <c r="W283" s="73">
        <v>4460033671</v>
      </c>
      <c r="X283" s="74">
        <v>2.5184335901835544</v>
      </c>
      <c r="Y283" s="75">
        <v>0.12434833768801767</v>
      </c>
      <c r="Z283" s="5">
        <f t="shared" si="52"/>
        <v>13909.329277885348</v>
      </c>
      <c r="AA283" s="10">
        <f t="shared" si="53"/>
        <v>1.4459532092622176E-3</v>
      </c>
      <c r="AB283" s="73">
        <v>19241882.91</v>
      </c>
      <c r="AC283" s="7">
        <f t="shared" si="54"/>
        <v>7.2286736921451039E-4</v>
      </c>
      <c r="AE283" s="6" t="s">
        <v>1463</v>
      </c>
      <c r="AF283" s="6" t="s">
        <v>578</v>
      </c>
      <c r="AG283" s="6" t="s">
        <v>1462</v>
      </c>
      <c r="AH283" s="6" t="s">
        <v>970</v>
      </c>
      <c r="AI283" s="6" t="s">
        <v>1464</v>
      </c>
      <c r="AJ283" s="6" t="s">
        <v>1461</v>
      </c>
      <c r="AK283" s="6" t="s">
        <v>1475</v>
      </c>
      <c r="AL283" s="6" t="s">
        <v>2319</v>
      </c>
      <c r="AM283" s="6" t="s">
        <v>2319</v>
      </c>
      <c r="AN283" s="6" t="s">
        <v>2319</v>
      </c>
      <c r="AO283" s="6" t="s">
        <v>2319</v>
      </c>
      <c r="AP283" s="6" t="s">
        <v>2319</v>
      </c>
      <c r="AQ283" s="6" t="s">
        <v>2319</v>
      </c>
      <c r="AR283" s="6" t="s">
        <v>2319</v>
      </c>
      <c r="AS283" s="6" t="s">
        <v>2319</v>
      </c>
      <c r="AT283" s="6" t="s">
        <v>2319</v>
      </c>
    </row>
    <row r="284" spans="1:46" ht="17.25" customHeight="1" x14ac:dyDescent="0.25">
      <c r="A284" t="s">
        <v>1475</v>
      </c>
      <c r="B284" t="s">
        <v>1930</v>
      </c>
      <c r="C284" t="s">
        <v>1456</v>
      </c>
      <c r="D284" s="28" t="str">
        <f t="shared" si="44"/>
        <v>Readington township, Hunterdon County</v>
      </c>
      <c r="E284" t="s">
        <v>2215</v>
      </c>
      <c r="F284" t="s">
        <v>2204</v>
      </c>
      <c r="G284" s="32">
        <f>COUNTIFS('Raw Data from UFBs'!$A$3:$A$1389,'Summary By Town'!$A284,'Raw Data from UFBs'!$D$3:$D$1389,'Summary By Town'!$G$2)</f>
        <v>0</v>
      </c>
      <c r="H284" s="33">
        <f>SUMIFS('Raw Data from UFBs'!E$3:E$1389,'Raw Data from UFBs'!$A$3:$A$1389,'Summary By Town'!$A284,'Raw Data from UFBs'!$D$3:$D$1389,'Summary By Town'!$G$2)</f>
        <v>0</v>
      </c>
      <c r="I284" s="33">
        <f>SUMIFS('Raw Data from UFBs'!F$3:F$1389,'Raw Data from UFBs'!$A$3:$A$1389,'Summary By Town'!$A284,'Raw Data from UFBs'!$D$3:$D$1389,'Summary By Town'!$G$2)</f>
        <v>0</v>
      </c>
      <c r="J284" s="34">
        <f t="shared" si="45"/>
        <v>0</v>
      </c>
      <c r="K284" s="32">
        <f>COUNTIFS('Raw Data from UFBs'!$A$3:$A$1389,'Summary By Town'!$A284,'Raw Data from UFBs'!$D$3:$D$1389,'Summary By Town'!$K$2)</f>
        <v>0</v>
      </c>
      <c r="L284" s="33">
        <f>SUMIFS('Raw Data from UFBs'!E$3:E$1389,'Raw Data from UFBs'!$A$3:$A$1389,'Summary By Town'!$A284,'Raw Data from UFBs'!$D$3:$D$1389,'Summary By Town'!$K$2)</f>
        <v>0</v>
      </c>
      <c r="M284" s="33">
        <f>SUMIFS('Raw Data from UFBs'!F$3:F$1389,'Raw Data from UFBs'!$A$3:$A$1389,'Summary By Town'!$A284,'Raw Data from UFBs'!$D$3:$D$1389,'Summary By Town'!$K$2)</f>
        <v>0</v>
      </c>
      <c r="N284" s="34">
        <f t="shared" si="46"/>
        <v>0</v>
      </c>
      <c r="O284" s="32">
        <f>COUNTIFS('Raw Data from UFBs'!$A$3:$A$1389,'Summary By Town'!$A284,'Raw Data from UFBs'!$D$3:$D$1389,'Summary By Town'!$O$2)</f>
        <v>0</v>
      </c>
      <c r="P284" s="33">
        <f>SUMIFS('Raw Data from UFBs'!E$3:E$1389,'Raw Data from UFBs'!$A$3:$A$1389,'Summary By Town'!$A284,'Raw Data from UFBs'!$D$3:$D$1389,'Summary By Town'!$O$2)</f>
        <v>0</v>
      </c>
      <c r="Q284" s="33">
        <f>SUMIFS('Raw Data from UFBs'!F$3:F$1389,'Raw Data from UFBs'!$A$3:$A$1389,'Summary By Town'!$A284,'Raw Data from UFBs'!$D$3:$D$1389,'Summary By Town'!$O$2)</f>
        <v>0</v>
      </c>
      <c r="R284" s="34">
        <f t="shared" si="47"/>
        <v>0</v>
      </c>
      <c r="S284" s="32">
        <f t="shared" si="48"/>
        <v>0</v>
      </c>
      <c r="T284" s="33">
        <f t="shared" si="49"/>
        <v>0</v>
      </c>
      <c r="U284" s="33">
        <f t="shared" si="50"/>
        <v>0</v>
      </c>
      <c r="V284" s="34">
        <f t="shared" si="51"/>
        <v>0</v>
      </c>
      <c r="W284" s="73">
        <v>2730259136</v>
      </c>
      <c r="X284" s="74">
        <v>2.9825059818249557</v>
      </c>
      <c r="Y284" s="75">
        <v>0.19848381613498844</v>
      </c>
      <c r="Z284" s="5">
        <f t="shared" si="52"/>
        <v>0</v>
      </c>
      <c r="AA284" s="10">
        <f t="shared" si="53"/>
        <v>0</v>
      </c>
      <c r="AB284" s="73">
        <v>20490678</v>
      </c>
      <c r="AC284" s="7">
        <f t="shared" si="54"/>
        <v>0</v>
      </c>
      <c r="AE284" s="6" t="s">
        <v>970</v>
      </c>
      <c r="AF284" s="6" t="s">
        <v>1474</v>
      </c>
      <c r="AG284" s="6" t="s">
        <v>1461</v>
      </c>
      <c r="AH284" s="6" t="s">
        <v>950</v>
      </c>
      <c r="AI284" s="6" t="s">
        <v>1477</v>
      </c>
      <c r="AJ284" s="6" t="s">
        <v>1592</v>
      </c>
      <c r="AK284" s="6" t="s">
        <v>2319</v>
      </c>
      <c r="AL284" s="6" t="s">
        <v>2319</v>
      </c>
      <c r="AM284" s="6" t="s">
        <v>2319</v>
      </c>
      <c r="AN284" s="6" t="s">
        <v>2319</v>
      </c>
      <c r="AO284" s="6" t="s">
        <v>2319</v>
      </c>
      <c r="AP284" s="6" t="s">
        <v>2319</v>
      </c>
      <c r="AQ284" s="6" t="s">
        <v>2319</v>
      </c>
      <c r="AR284" s="6" t="s">
        <v>2319</v>
      </c>
      <c r="AS284" s="6" t="s">
        <v>2319</v>
      </c>
      <c r="AT284" s="6" t="s">
        <v>2319</v>
      </c>
    </row>
    <row r="285" spans="1:46" ht="17.25" customHeight="1" x14ac:dyDescent="0.25">
      <c r="A285" t="s">
        <v>1477</v>
      </c>
      <c r="B285" t="s">
        <v>1931</v>
      </c>
      <c r="C285" t="s">
        <v>1456</v>
      </c>
      <c r="D285" s="28" t="str">
        <f t="shared" si="44"/>
        <v>Tewksbury township, Hunterdon County</v>
      </c>
      <c r="E285" t="s">
        <v>2215</v>
      </c>
      <c r="F285" t="s">
        <v>2204</v>
      </c>
      <c r="G285" s="32">
        <f>COUNTIFS('Raw Data from UFBs'!$A$3:$A$1389,'Summary By Town'!$A285,'Raw Data from UFBs'!$D$3:$D$1389,'Summary By Town'!$G$2)</f>
        <v>0</v>
      </c>
      <c r="H285" s="33">
        <f>SUMIFS('Raw Data from UFBs'!E$3:E$1389,'Raw Data from UFBs'!$A$3:$A$1389,'Summary By Town'!$A285,'Raw Data from UFBs'!$D$3:$D$1389,'Summary By Town'!$G$2)</f>
        <v>0</v>
      </c>
      <c r="I285" s="33">
        <f>SUMIFS('Raw Data from UFBs'!F$3:F$1389,'Raw Data from UFBs'!$A$3:$A$1389,'Summary By Town'!$A285,'Raw Data from UFBs'!$D$3:$D$1389,'Summary By Town'!$G$2)</f>
        <v>0</v>
      </c>
      <c r="J285" s="34">
        <f t="shared" si="45"/>
        <v>0</v>
      </c>
      <c r="K285" s="32">
        <f>COUNTIFS('Raw Data from UFBs'!$A$3:$A$1389,'Summary By Town'!$A285,'Raw Data from UFBs'!$D$3:$D$1389,'Summary By Town'!$K$2)</f>
        <v>0</v>
      </c>
      <c r="L285" s="33">
        <f>SUMIFS('Raw Data from UFBs'!E$3:E$1389,'Raw Data from UFBs'!$A$3:$A$1389,'Summary By Town'!$A285,'Raw Data from UFBs'!$D$3:$D$1389,'Summary By Town'!$K$2)</f>
        <v>0</v>
      </c>
      <c r="M285" s="33">
        <f>SUMIFS('Raw Data from UFBs'!F$3:F$1389,'Raw Data from UFBs'!$A$3:$A$1389,'Summary By Town'!$A285,'Raw Data from UFBs'!$D$3:$D$1389,'Summary By Town'!$K$2)</f>
        <v>0</v>
      </c>
      <c r="N285" s="34">
        <f t="shared" si="46"/>
        <v>0</v>
      </c>
      <c r="O285" s="32">
        <f>COUNTIFS('Raw Data from UFBs'!$A$3:$A$1389,'Summary By Town'!$A285,'Raw Data from UFBs'!$D$3:$D$1389,'Summary By Town'!$O$2)</f>
        <v>0</v>
      </c>
      <c r="P285" s="33">
        <f>SUMIFS('Raw Data from UFBs'!E$3:E$1389,'Raw Data from UFBs'!$A$3:$A$1389,'Summary By Town'!$A285,'Raw Data from UFBs'!$D$3:$D$1389,'Summary By Town'!$O$2)</f>
        <v>0</v>
      </c>
      <c r="Q285" s="33">
        <f>SUMIFS('Raw Data from UFBs'!F$3:F$1389,'Raw Data from UFBs'!$A$3:$A$1389,'Summary By Town'!$A285,'Raw Data from UFBs'!$D$3:$D$1389,'Summary By Town'!$O$2)</f>
        <v>0</v>
      </c>
      <c r="R285" s="34">
        <f t="shared" si="47"/>
        <v>0</v>
      </c>
      <c r="S285" s="32">
        <f t="shared" si="48"/>
        <v>0</v>
      </c>
      <c r="T285" s="33">
        <f t="shared" si="49"/>
        <v>0</v>
      </c>
      <c r="U285" s="33">
        <f t="shared" si="50"/>
        <v>0</v>
      </c>
      <c r="V285" s="34">
        <f t="shared" si="51"/>
        <v>0</v>
      </c>
      <c r="W285" s="73">
        <v>1426079945</v>
      </c>
      <c r="X285" s="74">
        <v>2.584336379130407</v>
      </c>
      <c r="Y285" s="75">
        <v>0.18409387466970517</v>
      </c>
      <c r="Z285" s="5">
        <f t="shared" si="52"/>
        <v>0</v>
      </c>
      <c r="AA285" s="10">
        <f t="shared" si="53"/>
        <v>0</v>
      </c>
      <c r="AB285" s="73">
        <v>9849783</v>
      </c>
      <c r="AC285" s="7">
        <f t="shared" si="54"/>
        <v>0</v>
      </c>
      <c r="AE285" s="6" t="s">
        <v>1461</v>
      </c>
      <c r="AF285" s="6" t="s">
        <v>1524</v>
      </c>
      <c r="AG285" s="6" t="s">
        <v>950</v>
      </c>
      <c r="AH285" s="6" t="s">
        <v>1459</v>
      </c>
      <c r="AI285" s="6" t="s">
        <v>1472</v>
      </c>
      <c r="AJ285" s="6" t="s">
        <v>1475</v>
      </c>
      <c r="AK285" s="6" t="s">
        <v>1545</v>
      </c>
      <c r="AL285" s="6" t="s">
        <v>2319</v>
      </c>
      <c r="AM285" s="6" t="s">
        <v>2319</v>
      </c>
      <c r="AN285" s="6" t="s">
        <v>2319</v>
      </c>
      <c r="AO285" s="6" t="s">
        <v>2319</v>
      </c>
      <c r="AP285" s="6" t="s">
        <v>2319</v>
      </c>
      <c r="AQ285" s="6" t="s">
        <v>2319</v>
      </c>
      <c r="AR285" s="6" t="s">
        <v>2319</v>
      </c>
      <c r="AS285" s="6" t="s">
        <v>2319</v>
      </c>
      <c r="AT285" s="6" t="s">
        <v>2319</v>
      </c>
    </row>
    <row r="286" spans="1:46" ht="17.25" customHeight="1" x14ac:dyDescent="0.25">
      <c r="A286" t="s">
        <v>1478</v>
      </c>
      <c r="B286" t="s">
        <v>1932</v>
      </c>
      <c r="C286" t="s">
        <v>1456</v>
      </c>
      <c r="D286" s="28" t="str">
        <f t="shared" si="44"/>
        <v>Union township, Hunterdon County</v>
      </c>
      <c r="E286" t="s">
        <v>2215</v>
      </c>
      <c r="F286" t="s">
        <v>2204</v>
      </c>
      <c r="G286" s="32">
        <f>COUNTIFS('Raw Data from UFBs'!$A$3:$A$1389,'Summary By Town'!$A286,'Raw Data from UFBs'!$D$3:$D$1389,'Summary By Town'!$G$2)</f>
        <v>0</v>
      </c>
      <c r="H286" s="33">
        <f>SUMIFS('Raw Data from UFBs'!E$3:E$1389,'Raw Data from UFBs'!$A$3:$A$1389,'Summary By Town'!$A286,'Raw Data from UFBs'!$D$3:$D$1389,'Summary By Town'!$G$2)</f>
        <v>0</v>
      </c>
      <c r="I286" s="33">
        <f>SUMIFS('Raw Data from UFBs'!F$3:F$1389,'Raw Data from UFBs'!$A$3:$A$1389,'Summary By Town'!$A286,'Raw Data from UFBs'!$D$3:$D$1389,'Summary By Town'!$G$2)</f>
        <v>0</v>
      </c>
      <c r="J286" s="34">
        <f t="shared" si="45"/>
        <v>0</v>
      </c>
      <c r="K286" s="32">
        <f>COUNTIFS('Raw Data from UFBs'!$A$3:$A$1389,'Summary By Town'!$A286,'Raw Data from UFBs'!$D$3:$D$1389,'Summary By Town'!$K$2)</f>
        <v>0</v>
      </c>
      <c r="L286" s="33">
        <f>SUMIFS('Raw Data from UFBs'!E$3:E$1389,'Raw Data from UFBs'!$A$3:$A$1389,'Summary By Town'!$A286,'Raw Data from UFBs'!$D$3:$D$1389,'Summary By Town'!$K$2)</f>
        <v>0</v>
      </c>
      <c r="M286" s="33">
        <f>SUMIFS('Raw Data from UFBs'!F$3:F$1389,'Raw Data from UFBs'!$A$3:$A$1389,'Summary By Town'!$A286,'Raw Data from UFBs'!$D$3:$D$1389,'Summary By Town'!$K$2)</f>
        <v>0</v>
      </c>
      <c r="N286" s="34">
        <f t="shared" si="46"/>
        <v>0</v>
      </c>
      <c r="O286" s="32">
        <f>COUNTIFS('Raw Data from UFBs'!$A$3:$A$1389,'Summary By Town'!$A286,'Raw Data from UFBs'!$D$3:$D$1389,'Summary By Town'!$O$2)</f>
        <v>0</v>
      </c>
      <c r="P286" s="33">
        <f>SUMIFS('Raw Data from UFBs'!E$3:E$1389,'Raw Data from UFBs'!$A$3:$A$1389,'Summary By Town'!$A286,'Raw Data from UFBs'!$D$3:$D$1389,'Summary By Town'!$O$2)</f>
        <v>0</v>
      </c>
      <c r="Q286" s="33">
        <f>SUMIFS('Raw Data from UFBs'!F$3:F$1389,'Raw Data from UFBs'!$A$3:$A$1389,'Summary By Town'!$A286,'Raw Data from UFBs'!$D$3:$D$1389,'Summary By Town'!$O$2)</f>
        <v>0</v>
      </c>
      <c r="R286" s="34">
        <f t="shared" si="47"/>
        <v>0</v>
      </c>
      <c r="S286" s="32">
        <f t="shared" si="48"/>
        <v>0</v>
      </c>
      <c r="T286" s="33">
        <f t="shared" si="49"/>
        <v>0</v>
      </c>
      <c r="U286" s="33">
        <f t="shared" si="50"/>
        <v>0</v>
      </c>
      <c r="V286" s="34">
        <f t="shared" si="51"/>
        <v>0</v>
      </c>
      <c r="W286" s="73">
        <v>938299007</v>
      </c>
      <c r="X286" s="74">
        <v>2.8577400045710739</v>
      </c>
      <c r="Y286" s="75">
        <v>0.11094488468546572</v>
      </c>
      <c r="Z286" s="5">
        <f t="shared" si="52"/>
        <v>0</v>
      </c>
      <c r="AA286" s="10">
        <f t="shared" si="53"/>
        <v>0</v>
      </c>
      <c r="AB286" s="73">
        <v>3551393.19</v>
      </c>
      <c r="AC286" s="7">
        <f t="shared" si="54"/>
        <v>0</v>
      </c>
      <c r="AE286" s="6" t="s">
        <v>1464</v>
      </c>
      <c r="AF286" s="6" t="s">
        <v>1460</v>
      </c>
      <c r="AG286" s="6" t="s">
        <v>1455</v>
      </c>
      <c r="AH286" s="6" t="s">
        <v>1461</v>
      </c>
      <c r="AI286" s="6" t="s">
        <v>1457</v>
      </c>
      <c r="AJ286" s="6" t="s">
        <v>1472</v>
      </c>
      <c r="AK286" s="6" t="s">
        <v>2319</v>
      </c>
      <c r="AL286" s="6" t="s">
        <v>2319</v>
      </c>
      <c r="AM286" s="6" t="s">
        <v>2319</v>
      </c>
      <c r="AN286" s="6" t="s">
        <v>2319</v>
      </c>
      <c r="AO286" s="6" t="s">
        <v>2319</v>
      </c>
      <c r="AP286" s="6" t="s">
        <v>2319</v>
      </c>
      <c r="AQ286" s="6" t="s">
        <v>2319</v>
      </c>
      <c r="AR286" s="6" t="s">
        <v>2319</v>
      </c>
      <c r="AS286" s="6" t="s">
        <v>2319</v>
      </c>
      <c r="AT286" s="6" t="s">
        <v>2319</v>
      </c>
    </row>
    <row r="287" spans="1:46" ht="17.25" customHeight="1" x14ac:dyDescent="0.25">
      <c r="A287" t="s">
        <v>1479</v>
      </c>
      <c r="B287" t="s">
        <v>1933</v>
      </c>
      <c r="C287" t="s">
        <v>1456</v>
      </c>
      <c r="D287" s="28" t="str">
        <f t="shared" si="44"/>
        <v>West Amwell township, Hunterdon County</v>
      </c>
      <c r="E287" t="s">
        <v>2215</v>
      </c>
      <c r="F287" t="s">
        <v>2204</v>
      </c>
      <c r="G287" s="32">
        <f>COUNTIFS('Raw Data from UFBs'!$A$3:$A$1389,'Summary By Town'!$A287,'Raw Data from UFBs'!$D$3:$D$1389,'Summary By Town'!$G$2)</f>
        <v>0</v>
      </c>
      <c r="H287" s="33">
        <f>SUMIFS('Raw Data from UFBs'!E$3:E$1389,'Raw Data from UFBs'!$A$3:$A$1389,'Summary By Town'!$A287,'Raw Data from UFBs'!$D$3:$D$1389,'Summary By Town'!$G$2)</f>
        <v>0</v>
      </c>
      <c r="I287" s="33">
        <f>SUMIFS('Raw Data from UFBs'!F$3:F$1389,'Raw Data from UFBs'!$A$3:$A$1389,'Summary By Town'!$A287,'Raw Data from UFBs'!$D$3:$D$1389,'Summary By Town'!$G$2)</f>
        <v>0</v>
      </c>
      <c r="J287" s="34">
        <f t="shared" si="45"/>
        <v>0</v>
      </c>
      <c r="K287" s="32">
        <f>COUNTIFS('Raw Data from UFBs'!$A$3:$A$1389,'Summary By Town'!$A287,'Raw Data from UFBs'!$D$3:$D$1389,'Summary By Town'!$K$2)</f>
        <v>0</v>
      </c>
      <c r="L287" s="33">
        <f>SUMIFS('Raw Data from UFBs'!E$3:E$1389,'Raw Data from UFBs'!$A$3:$A$1389,'Summary By Town'!$A287,'Raw Data from UFBs'!$D$3:$D$1389,'Summary By Town'!$K$2)</f>
        <v>0</v>
      </c>
      <c r="M287" s="33">
        <f>SUMIFS('Raw Data from UFBs'!F$3:F$1389,'Raw Data from UFBs'!$A$3:$A$1389,'Summary By Town'!$A287,'Raw Data from UFBs'!$D$3:$D$1389,'Summary By Town'!$K$2)</f>
        <v>0</v>
      </c>
      <c r="N287" s="34">
        <f t="shared" si="46"/>
        <v>0</v>
      </c>
      <c r="O287" s="32">
        <f>COUNTIFS('Raw Data from UFBs'!$A$3:$A$1389,'Summary By Town'!$A287,'Raw Data from UFBs'!$D$3:$D$1389,'Summary By Town'!$O$2)</f>
        <v>0</v>
      </c>
      <c r="P287" s="33">
        <f>SUMIFS('Raw Data from UFBs'!E$3:E$1389,'Raw Data from UFBs'!$A$3:$A$1389,'Summary By Town'!$A287,'Raw Data from UFBs'!$D$3:$D$1389,'Summary By Town'!$O$2)</f>
        <v>0</v>
      </c>
      <c r="Q287" s="33">
        <f>SUMIFS('Raw Data from UFBs'!F$3:F$1389,'Raw Data from UFBs'!$A$3:$A$1389,'Summary By Town'!$A287,'Raw Data from UFBs'!$D$3:$D$1389,'Summary By Town'!$O$2)</f>
        <v>0</v>
      </c>
      <c r="R287" s="34">
        <f t="shared" si="47"/>
        <v>0</v>
      </c>
      <c r="S287" s="32">
        <f t="shared" si="48"/>
        <v>0</v>
      </c>
      <c r="T287" s="33">
        <f t="shared" si="49"/>
        <v>0</v>
      </c>
      <c r="U287" s="33">
        <f t="shared" si="50"/>
        <v>0</v>
      </c>
      <c r="V287" s="34">
        <f t="shared" si="51"/>
        <v>0</v>
      </c>
      <c r="W287" s="73">
        <v>573330988</v>
      </c>
      <c r="X287" s="74">
        <v>2.2437109340841026</v>
      </c>
      <c r="Y287" s="75">
        <v>0.16044826369141177</v>
      </c>
      <c r="Z287" s="5">
        <f t="shared" si="52"/>
        <v>0</v>
      </c>
      <c r="AA287" s="10">
        <f t="shared" si="53"/>
        <v>0</v>
      </c>
      <c r="AB287" s="73">
        <v>3660471</v>
      </c>
      <c r="AC287" s="7">
        <f t="shared" si="54"/>
        <v>0</v>
      </c>
      <c r="AE287" s="6" t="s">
        <v>580</v>
      </c>
      <c r="AF287" s="6" t="s">
        <v>597</v>
      </c>
      <c r="AG287" s="6" t="s">
        <v>1463</v>
      </c>
      <c r="AH287" s="6" t="s">
        <v>1462</v>
      </c>
      <c r="AI287" s="6" t="s">
        <v>2319</v>
      </c>
      <c r="AJ287" s="6" t="s">
        <v>2319</v>
      </c>
      <c r="AK287" s="6" t="s">
        <v>2319</v>
      </c>
      <c r="AL287" s="6" t="s">
        <v>2319</v>
      </c>
      <c r="AM287" s="6" t="s">
        <v>2319</v>
      </c>
      <c r="AN287" s="6" t="s">
        <v>2319</v>
      </c>
      <c r="AO287" s="6" t="s">
        <v>2319</v>
      </c>
      <c r="AP287" s="6" t="s">
        <v>2319</v>
      </c>
      <c r="AQ287" s="6" t="s">
        <v>2319</v>
      </c>
      <c r="AR287" s="6" t="s">
        <v>2319</v>
      </c>
      <c r="AS287" s="6" t="s">
        <v>2319</v>
      </c>
      <c r="AT287" s="6" t="s">
        <v>2319</v>
      </c>
    </row>
    <row r="288" spans="1:46" ht="17.25" customHeight="1" x14ac:dyDescent="0.25">
      <c r="A288" t="s">
        <v>1481</v>
      </c>
      <c r="B288" t="s">
        <v>1934</v>
      </c>
      <c r="C288" t="s">
        <v>1480</v>
      </c>
      <c r="D288" s="28" t="str">
        <f t="shared" si="44"/>
        <v>Hightstown borough, Mercer County</v>
      </c>
      <c r="E288" t="s">
        <v>2215</v>
      </c>
      <c r="F288" t="s">
        <v>2201</v>
      </c>
      <c r="G288" s="32">
        <f>COUNTIFS('Raw Data from UFBs'!$A$3:$A$1389,'Summary By Town'!$A288,'Raw Data from UFBs'!$D$3:$D$1389,'Summary By Town'!$G$2)</f>
        <v>0</v>
      </c>
      <c r="H288" s="33">
        <f>SUMIFS('Raw Data from UFBs'!E$3:E$1389,'Raw Data from UFBs'!$A$3:$A$1389,'Summary By Town'!$A288,'Raw Data from UFBs'!$D$3:$D$1389,'Summary By Town'!$G$2)</f>
        <v>0</v>
      </c>
      <c r="I288" s="33">
        <f>SUMIFS('Raw Data from UFBs'!F$3:F$1389,'Raw Data from UFBs'!$A$3:$A$1389,'Summary By Town'!$A288,'Raw Data from UFBs'!$D$3:$D$1389,'Summary By Town'!$G$2)</f>
        <v>0</v>
      </c>
      <c r="J288" s="34">
        <f t="shared" si="45"/>
        <v>0</v>
      </c>
      <c r="K288" s="32">
        <f>COUNTIFS('Raw Data from UFBs'!$A$3:$A$1389,'Summary By Town'!$A288,'Raw Data from UFBs'!$D$3:$D$1389,'Summary By Town'!$K$2)</f>
        <v>0</v>
      </c>
      <c r="L288" s="33">
        <f>SUMIFS('Raw Data from UFBs'!E$3:E$1389,'Raw Data from UFBs'!$A$3:$A$1389,'Summary By Town'!$A288,'Raw Data from UFBs'!$D$3:$D$1389,'Summary By Town'!$K$2)</f>
        <v>0</v>
      </c>
      <c r="M288" s="33">
        <f>SUMIFS('Raw Data from UFBs'!F$3:F$1389,'Raw Data from UFBs'!$A$3:$A$1389,'Summary By Town'!$A288,'Raw Data from UFBs'!$D$3:$D$1389,'Summary By Town'!$K$2)</f>
        <v>0</v>
      </c>
      <c r="N288" s="34">
        <f t="shared" si="46"/>
        <v>0</v>
      </c>
      <c r="O288" s="32">
        <f>COUNTIFS('Raw Data from UFBs'!$A$3:$A$1389,'Summary By Town'!$A288,'Raw Data from UFBs'!$D$3:$D$1389,'Summary By Town'!$O$2)</f>
        <v>0</v>
      </c>
      <c r="P288" s="33">
        <f>SUMIFS('Raw Data from UFBs'!E$3:E$1389,'Raw Data from UFBs'!$A$3:$A$1389,'Summary By Town'!$A288,'Raw Data from UFBs'!$D$3:$D$1389,'Summary By Town'!$O$2)</f>
        <v>0</v>
      </c>
      <c r="Q288" s="33">
        <f>SUMIFS('Raw Data from UFBs'!F$3:F$1389,'Raw Data from UFBs'!$A$3:$A$1389,'Summary By Town'!$A288,'Raw Data from UFBs'!$D$3:$D$1389,'Summary By Town'!$O$2)</f>
        <v>0</v>
      </c>
      <c r="R288" s="34">
        <f t="shared" si="47"/>
        <v>0</v>
      </c>
      <c r="S288" s="32">
        <f t="shared" si="48"/>
        <v>0</v>
      </c>
      <c r="T288" s="33">
        <f t="shared" si="49"/>
        <v>0</v>
      </c>
      <c r="U288" s="33">
        <f t="shared" si="50"/>
        <v>0</v>
      </c>
      <c r="V288" s="34">
        <f t="shared" si="51"/>
        <v>0</v>
      </c>
      <c r="W288" s="73">
        <v>540326020</v>
      </c>
      <c r="X288" s="74">
        <v>4.2890211081460432</v>
      </c>
      <c r="Y288" s="75">
        <v>0.30957793913431614</v>
      </c>
      <c r="Z288" s="5">
        <f t="shared" si="52"/>
        <v>0</v>
      </c>
      <c r="AA288" s="10">
        <f t="shared" si="53"/>
        <v>0</v>
      </c>
      <c r="AB288" s="73">
        <v>7728996.29</v>
      </c>
      <c r="AC288" s="7">
        <f t="shared" si="54"/>
        <v>0</v>
      </c>
      <c r="AE288" s="6" t="s">
        <v>584</v>
      </c>
      <c r="AF288" s="6" t="s">
        <v>2319</v>
      </c>
      <c r="AG288" s="6" t="s">
        <v>2319</v>
      </c>
      <c r="AH288" s="6" t="s">
        <v>2319</v>
      </c>
      <c r="AI288" s="6" t="s">
        <v>2319</v>
      </c>
      <c r="AJ288" s="6" t="s">
        <v>2319</v>
      </c>
      <c r="AK288" s="6" t="s">
        <v>2319</v>
      </c>
      <c r="AL288" s="6" t="s">
        <v>2319</v>
      </c>
      <c r="AM288" s="6" t="s">
        <v>2319</v>
      </c>
      <c r="AN288" s="6" t="s">
        <v>2319</v>
      </c>
      <c r="AO288" s="6" t="s">
        <v>2319</v>
      </c>
      <c r="AP288" s="6" t="s">
        <v>2319</v>
      </c>
      <c r="AQ288" s="6" t="s">
        <v>2319</v>
      </c>
      <c r="AR288" s="6" t="s">
        <v>2319</v>
      </c>
      <c r="AS288" s="6" t="s">
        <v>2319</v>
      </c>
      <c r="AT288" s="6" t="s">
        <v>2319</v>
      </c>
    </row>
    <row r="289" spans="1:46" ht="17.25" customHeight="1" x14ac:dyDescent="0.25">
      <c r="A289" t="s">
        <v>1482</v>
      </c>
      <c r="B289" t="s">
        <v>1935</v>
      </c>
      <c r="C289" t="s">
        <v>1480</v>
      </c>
      <c r="D289" s="28" t="str">
        <f t="shared" si="44"/>
        <v>Hopewell borough, Mercer County</v>
      </c>
      <c r="E289" t="s">
        <v>2215</v>
      </c>
      <c r="F289" t="s">
        <v>2206</v>
      </c>
      <c r="G289" s="32">
        <f>COUNTIFS('Raw Data from UFBs'!$A$3:$A$1389,'Summary By Town'!$A289,'Raw Data from UFBs'!$D$3:$D$1389,'Summary By Town'!$G$2)</f>
        <v>0</v>
      </c>
      <c r="H289" s="33">
        <f>SUMIFS('Raw Data from UFBs'!E$3:E$1389,'Raw Data from UFBs'!$A$3:$A$1389,'Summary By Town'!$A289,'Raw Data from UFBs'!$D$3:$D$1389,'Summary By Town'!$G$2)</f>
        <v>0</v>
      </c>
      <c r="I289" s="33">
        <f>SUMIFS('Raw Data from UFBs'!F$3:F$1389,'Raw Data from UFBs'!$A$3:$A$1389,'Summary By Town'!$A289,'Raw Data from UFBs'!$D$3:$D$1389,'Summary By Town'!$G$2)</f>
        <v>0</v>
      </c>
      <c r="J289" s="34">
        <f t="shared" si="45"/>
        <v>0</v>
      </c>
      <c r="K289" s="32">
        <f>COUNTIFS('Raw Data from UFBs'!$A$3:$A$1389,'Summary By Town'!$A289,'Raw Data from UFBs'!$D$3:$D$1389,'Summary By Town'!$K$2)</f>
        <v>0</v>
      </c>
      <c r="L289" s="33">
        <f>SUMIFS('Raw Data from UFBs'!E$3:E$1389,'Raw Data from UFBs'!$A$3:$A$1389,'Summary By Town'!$A289,'Raw Data from UFBs'!$D$3:$D$1389,'Summary By Town'!$K$2)</f>
        <v>0</v>
      </c>
      <c r="M289" s="33">
        <f>SUMIFS('Raw Data from UFBs'!F$3:F$1389,'Raw Data from UFBs'!$A$3:$A$1389,'Summary By Town'!$A289,'Raw Data from UFBs'!$D$3:$D$1389,'Summary By Town'!$K$2)</f>
        <v>0</v>
      </c>
      <c r="N289" s="34">
        <f t="shared" si="46"/>
        <v>0</v>
      </c>
      <c r="O289" s="32">
        <f>COUNTIFS('Raw Data from UFBs'!$A$3:$A$1389,'Summary By Town'!$A289,'Raw Data from UFBs'!$D$3:$D$1389,'Summary By Town'!$O$2)</f>
        <v>0</v>
      </c>
      <c r="P289" s="33">
        <f>SUMIFS('Raw Data from UFBs'!E$3:E$1389,'Raw Data from UFBs'!$A$3:$A$1389,'Summary By Town'!$A289,'Raw Data from UFBs'!$D$3:$D$1389,'Summary By Town'!$O$2)</f>
        <v>0</v>
      </c>
      <c r="Q289" s="33">
        <f>SUMIFS('Raw Data from UFBs'!F$3:F$1389,'Raw Data from UFBs'!$A$3:$A$1389,'Summary By Town'!$A289,'Raw Data from UFBs'!$D$3:$D$1389,'Summary By Town'!$O$2)</f>
        <v>0</v>
      </c>
      <c r="R289" s="34">
        <f t="shared" si="47"/>
        <v>0</v>
      </c>
      <c r="S289" s="32">
        <f t="shared" si="48"/>
        <v>0</v>
      </c>
      <c r="T289" s="33">
        <f t="shared" si="49"/>
        <v>0</v>
      </c>
      <c r="U289" s="33">
        <f t="shared" si="50"/>
        <v>0</v>
      </c>
      <c r="V289" s="34">
        <f t="shared" si="51"/>
        <v>0</v>
      </c>
      <c r="W289" s="73">
        <v>339660900</v>
      </c>
      <c r="X289" s="74">
        <v>2.9805498035198856</v>
      </c>
      <c r="Y289" s="75">
        <v>0.22636920614467512</v>
      </c>
      <c r="Z289" s="5">
        <f t="shared" si="52"/>
        <v>0</v>
      </c>
      <c r="AA289" s="10">
        <f t="shared" si="53"/>
        <v>0</v>
      </c>
      <c r="AB289" s="73">
        <v>3156738.88</v>
      </c>
      <c r="AC289" s="7">
        <f t="shared" si="54"/>
        <v>0</v>
      </c>
      <c r="AE289" s="6" t="s">
        <v>597</v>
      </c>
      <c r="AF289" s="6" t="s">
        <v>2319</v>
      </c>
      <c r="AG289" s="6" t="s">
        <v>2319</v>
      </c>
      <c r="AH289" s="6" t="s">
        <v>2319</v>
      </c>
      <c r="AI289" s="6" t="s">
        <v>2319</v>
      </c>
      <c r="AJ289" s="6" t="s">
        <v>2319</v>
      </c>
      <c r="AK289" s="6" t="s">
        <v>2319</v>
      </c>
      <c r="AL289" s="6" t="s">
        <v>2319</v>
      </c>
      <c r="AM289" s="6" t="s">
        <v>2319</v>
      </c>
      <c r="AN289" s="6" t="s">
        <v>2319</v>
      </c>
      <c r="AO289" s="6" t="s">
        <v>2319</v>
      </c>
      <c r="AP289" s="6" t="s">
        <v>2319</v>
      </c>
      <c r="AQ289" s="6" t="s">
        <v>2319</v>
      </c>
      <c r="AR289" s="6" t="s">
        <v>2319</v>
      </c>
      <c r="AS289" s="6" t="s">
        <v>2319</v>
      </c>
      <c r="AT289" s="6" t="s">
        <v>2319</v>
      </c>
    </row>
    <row r="290" spans="1:46" ht="17.25" customHeight="1" x14ac:dyDescent="0.25">
      <c r="A290" t="s">
        <v>1483</v>
      </c>
      <c r="B290" t="s">
        <v>1936</v>
      </c>
      <c r="C290" t="s">
        <v>1480</v>
      </c>
      <c r="D290" s="28" t="str">
        <f t="shared" si="44"/>
        <v>Pennington borough, Mercer County</v>
      </c>
      <c r="E290" t="s">
        <v>2215</v>
      </c>
      <c r="F290" t="s">
        <v>2206</v>
      </c>
      <c r="G290" s="32">
        <f>COUNTIFS('Raw Data from UFBs'!$A$3:$A$1389,'Summary By Town'!$A290,'Raw Data from UFBs'!$D$3:$D$1389,'Summary By Town'!$G$2)</f>
        <v>0</v>
      </c>
      <c r="H290" s="33">
        <f>SUMIFS('Raw Data from UFBs'!E$3:E$1389,'Raw Data from UFBs'!$A$3:$A$1389,'Summary By Town'!$A290,'Raw Data from UFBs'!$D$3:$D$1389,'Summary By Town'!$G$2)</f>
        <v>0</v>
      </c>
      <c r="I290" s="33">
        <f>SUMIFS('Raw Data from UFBs'!F$3:F$1389,'Raw Data from UFBs'!$A$3:$A$1389,'Summary By Town'!$A290,'Raw Data from UFBs'!$D$3:$D$1389,'Summary By Town'!$G$2)</f>
        <v>0</v>
      </c>
      <c r="J290" s="34">
        <f t="shared" si="45"/>
        <v>0</v>
      </c>
      <c r="K290" s="32">
        <f>COUNTIFS('Raw Data from UFBs'!$A$3:$A$1389,'Summary By Town'!$A290,'Raw Data from UFBs'!$D$3:$D$1389,'Summary By Town'!$K$2)</f>
        <v>0</v>
      </c>
      <c r="L290" s="33">
        <f>SUMIFS('Raw Data from UFBs'!E$3:E$1389,'Raw Data from UFBs'!$A$3:$A$1389,'Summary By Town'!$A290,'Raw Data from UFBs'!$D$3:$D$1389,'Summary By Town'!$K$2)</f>
        <v>0</v>
      </c>
      <c r="M290" s="33">
        <f>SUMIFS('Raw Data from UFBs'!F$3:F$1389,'Raw Data from UFBs'!$A$3:$A$1389,'Summary By Town'!$A290,'Raw Data from UFBs'!$D$3:$D$1389,'Summary By Town'!$K$2)</f>
        <v>0</v>
      </c>
      <c r="N290" s="34">
        <f t="shared" si="46"/>
        <v>0</v>
      </c>
      <c r="O290" s="32">
        <f>COUNTIFS('Raw Data from UFBs'!$A$3:$A$1389,'Summary By Town'!$A290,'Raw Data from UFBs'!$D$3:$D$1389,'Summary By Town'!$O$2)</f>
        <v>0</v>
      </c>
      <c r="P290" s="33">
        <f>SUMIFS('Raw Data from UFBs'!E$3:E$1389,'Raw Data from UFBs'!$A$3:$A$1389,'Summary By Town'!$A290,'Raw Data from UFBs'!$D$3:$D$1389,'Summary By Town'!$O$2)</f>
        <v>0</v>
      </c>
      <c r="Q290" s="33">
        <f>SUMIFS('Raw Data from UFBs'!F$3:F$1389,'Raw Data from UFBs'!$A$3:$A$1389,'Summary By Town'!$A290,'Raw Data from UFBs'!$D$3:$D$1389,'Summary By Town'!$O$2)</f>
        <v>0</v>
      </c>
      <c r="R290" s="34">
        <f t="shared" si="47"/>
        <v>0</v>
      </c>
      <c r="S290" s="32">
        <f t="shared" si="48"/>
        <v>0</v>
      </c>
      <c r="T290" s="33">
        <f t="shared" si="49"/>
        <v>0</v>
      </c>
      <c r="U290" s="33">
        <f t="shared" si="50"/>
        <v>0</v>
      </c>
      <c r="V290" s="34">
        <f t="shared" si="51"/>
        <v>0</v>
      </c>
      <c r="W290" s="73">
        <v>563558157</v>
      </c>
      <c r="X290" s="74">
        <v>2.6960860914335956</v>
      </c>
      <c r="Y290" s="75">
        <v>0.18630915133734499</v>
      </c>
      <c r="Z290" s="5">
        <f t="shared" si="52"/>
        <v>0</v>
      </c>
      <c r="AA290" s="10">
        <f t="shared" si="53"/>
        <v>0</v>
      </c>
      <c r="AB290" s="73">
        <v>4092443.7199999997</v>
      </c>
      <c r="AC290" s="7">
        <f t="shared" si="54"/>
        <v>0</v>
      </c>
      <c r="AE290" s="6" t="s">
        <v>597</v>
      </c>
      <c r="AF290" s="6" t="s">
        <v>2319</v>
      </c>
      <c r="AG290" s="6" t="s">
        <v>2319</v>
      </c>
      <c r="AH290" s="6" t="s">
        <v>2319</v>
      </c>
      <c r="AI290" s="6" t="s">
        <v>2319</v>
      </c>
      <c r="AJ290" s="6" t="s">
        <v>2319</v>
      </c>
      <c r="AK290" s="6" t="s">
        <v>2319</v>
      </c>
      <c r="AL290" s="6" t="s">
        <v>2319</v>
      </c>
      <c r="AM290" s="6" t="s">
        <v>2319</v>
      </c>
      <c r="AN290" s="6" t="s">
        <v>2319</v>
      </c>
      <c r="AO290" s="6" t="s">
        <v>2319</v>
      </c>
      <c r="AP290" s="6" t="s">
        <v>2319</v>
      </c>
      <c r="AQ290" s="6" t="s">
        <v>2319</v>
      </c>
      <c r="AR290" s="6" t="s">
        <v>2319</v>
      </c>
      <c r="AS290" s="6" t="s">
        <v>2319</v>
      </c>
      <c r="AT290" s="6" t="s">
        <v>2319</v>
      </c>
    </row>
    <row r="291" spans="1:46" ht="17.25" customHeight="1" x14ac:dyDescent="0.25">
      <c r="A291" t="s">
        <v>617</v>
      </c>
      <c r="B291" t="s">
        <v>618</v>
      </c>
      <c r="C291" t="s">
        <v>1480</v>
      </c>
      <c r="D291" s="28" t="str">
        <f t="shared" si="44"/>
        <v>Princeton, Mercer County</v>
      </c>
      <c r="E291" t="s">
        <v>2215</v>
      </c>
      <c r="F291" t="s">
        <v>2201</v>
      </c>
      <c r="G291" s="32">
        <f>COUNTIFS('Raw Data from UFBs'!$A$3:$A$1389,'Summary By Town'!$A291,'Raw Data from UFBs'!$D$3:$D$1389,'Summary By Town'!$G$2)</f>
        <v>5</v>
      </c>
      <c r="H291" s="33">
        <f>SUMIFS('Raw Data from UFBs'!E$3:E$1389,'Raw Data from UFBs'!$A$3:$A$1389,'Summary By Town'!$A291,'Raw Data from UFBs'!$D$3:$D$1389,'Summary By Town'!$G$2)</f>
        <v>427745.61</v>
      </c>
      <c r="I291" s="33">
        <f>SUMIFS('Raw Data from UFBs'!F$3:F$1389,'Raw Data from UFBs'!$A$3:$A$1389,'Summary By Town'!$A291,'Raw Data from UFBs'!$D$3:$D$1389,'Summary By Town'!$G$2)</f>
        <v>48590300</v>
      </c>
      <c r="J291" s="34">
        <f t="shared" si="45"/>
        <v>1152178.6158667917</v>
      </c>
      <c r="K291" s="32">
        <f>COUNTIFS('Raw Data from UFBs'!$A$3:$A$1389,'Summary By Town'!$A291,'Raw Data from UFBs'!$D$3:$D$1389,'Summary By Town'!$K$2)</f>
        <v>0</v>
      </c>
      <c r="L291" s="33">
        <f>SUMIFS('Raw Data from UFBs'!E$3:E$1389,'Raw Data from UFBs'!$A$3:$A$1389,'Summary By Town'!$A291,'Raw Data from UFBs'!$D$3:$D$1389,'Summary By Town'!$K$2)</f>
        <v>0</v>
      </c>
      <c r="M291" s="33">
        <f>SUMIFS('Raw Data from UFBs'!F$3:F$1389,'Raw Data from UFBs'!$A$3:$A$1389,'Summary By Town'!$A291,'Raw Data from UFBs'!$D$3:$D$1389,'Summary By Town'!$K$2)</f>
        <v>0</v>
      </c>
      <c r="N291" s="34">
        <f t="shared" si="46"/>
        <v>0</v>
      </c>
      <c r="O291" s="32">
        <f>COUNTIFS('Raw Data from UFBs'!$A$3:$A$1389,'Summary By Town'!$A291,'Raw Data from UFBs'!$D$3:$D$1389,'Summary By Town'!$O$2)</f>
        <v>7</v>
      </c>
      <c r="P291" s="33">
        <f>SUMIFS('Raw Data from UFBs'!E$3:E$1389,'Raw Data from UFBs'!$A$3:$A$1389,'Summary By Town'!$A291,'Raw Data from UFBs'!$D$3:$D$1389,'Summary By Town'!$O$2)</f>
        <v>925922.69</v>
      </c>
      <c r="Q291" s="33">
        <f>SUMIFS('Raw Data from UFBs'!F$3:F$1389,'Raw Data from UFBs'!$A$3:$A$1389,'Summary By Town'!$A291,'Raw Data from UFBs'!$D$3:$D$1389,'Summary By Town'!$O$2)</f>
        <v>205134700</v>
      </c>
      <c r="R291" s="34">
        <f t="shared" si="47"/>
        <v>4864176.8976987079</v>
      </c>
      <c r="S291" s="32">
        <f t="shared" si="48"/>
        <v>12</v>
      </c>
      <c r="T291" s="33">
        <f t="shared" si="49"/>
        <v>1353668.2999999998</v>
      </c>
      <c r="U291" s="33">
        <f t="shared" si="50"/>
        <v>253725000</v>
      </c>
      <c r="V291" s="34">
        <f t="shared" si="51"/>
        <v>6016355.5135654993</v>
      </c>
      <c r="W291" s="73">
        <v>9567560143</v>
      </c>
      <c r="X291" s="74">
        <v>2.3712111591547935</v>
      </c>
      <c r="Y291" s="75">
        <v>0.21466649506422675</v>
      </c>
      <c r="Z291" s="5">
        <f t="shared" si="52"/>
        <v>1000922.7217168915</v>
      </c>
      <c r="AA291" s="10">
        <f t="shared" si="53"/>
        <v>2.6519300240368502E-2</v>
      </c>
      <c r="AB291" s="73">
        <v>61254159.489999995</v>
      </c>
      <c r="AC291" s="7">
        <f t="shared" si="54"/>
        <v>1.6340485773546472E-2</v>
      </c>
      <c r="AE291" s="6" t="s">
        <v>960</v>
      </c>
      <c r="AF291" s="6" t="s">
        <v>1598</v>
      </c>
      <c r="AG291" s="6" t="s">
        <v>597</v>
      </c>
      <c r="AH291" s="6" t="s">
        <v>599</v>
      </c>
      <c r="AI291" s="6" t="s">
        <v>614</v>
      </c>
      <c r="AJ291" s="6" t="s">
        <v>697</v>
      </c>
      <c r="AK291" s="6" t="s">
        <v>711</v>
      </c>
      <c r="AL291" s="80" t="s">
        <v>2319</v>
      </c>
      <c r="AM291" s="80" t="s">
        <v>2319</v>
      </c>
      <c r="AN291" s="80" t="s">
        <v>2319</v>
      </c>
      <c r="AO291" s="80" t="s">
        <v>2319</v>
      </c>
      <c r="AP291" s="80" t="s">
        <v>2319</v>
      </c>
      <c r="AQ291" s="80" t="s">
        <v>2319</v>
      </c>
      <c r="AR291" s="80" t="s">
        <v>2319</v>
      </c>
      <c r="AS291" s="80" t="s">
        <v>2319</v>
      </c>
      <c r="AT291" s="80" t="s">
        <v>2319</v>
      </c>
    </row>
    <row r="292" spans="1:46" ht="17.25" customHeight="1" x14ac:dyDescent="0.25">
      <c r="A292" t="s">
        <v>1484</v>
      </c>
      <c r="B292" s="25" t="s">
        <v>1937</v>
      </c>
      <c r="C292" t="s">
        <v>1480</v>
      </c>
      <c r="D292" s="28" t="str">
        <f t="shared" si="44"/>
        <v>Trenton city, Mercer County</v>
      </c>
      <c r="E292" t="s">
        <v>2215</v>
      </c>
      <c r="F292" t="s">
        <v>2202</v>
      </c>
      <c r="G292" s="32">
        <f>COUNTIFS('Raw Data from UFBs'!$A$3:$A$1389,'Summary By Town'!$A292,'Raw Data from UFBs'!$D$3:$D$1389,'Summary By Town'!$G$2)</f>
        <v>0</v>
      </c>
      <c r="H292" s="33">
        <f>SUMIFS('Raw Data from UFBs'!E$3:E$1389,'Raw Data from UFBs'!$A$3:$A$1389,'Summary By Town'!$A292,'Raw Data from UFBs'!$D$3:$D$1389,'Summary By Town'!$G$2)</f>
        <v>0</v>
      </c>
      <c r="I292" s="33">
        <f>SUMIFS('Raw Data from UFBs'!F$3:F$1389,'Raw Data from UFBs'!$A$3:$A$1389,'Summary By Town'!$A292,'Raw Data from UFBs'!$D$3:$D$1389,'Summary By Town'!$G$2)</f>
        <v>0</v>
      </c>
      <c r="J292" s="34">
        <f t="shared" si="45"/>
        <v>0</v>
      </c>
      <c r="K292" s="32">
        <f>COUNTIFS('Raw Data from UFBs'!$A$3:$A$1389,'Summary By Town'!$A292,'Raw Data from UFBs'!$D$3:$D$1389,'Summary By Town'!$K$2)</f>
        <v>1</v>
      </c>
      <c r="L292" s="33">
        <f>SUMIFS('Raw Data from UFBs'!E$3:E$1389,'Raw Data from UFBs'!$A$3:$A$1389,'Summary By Town'!$A292,'Raw Data from UFBs'!$D$3:$D$1389,'Summary By Town'!$K$2)</f>
        <v>71500</v>
      </c>
      <c r="M292" s="33">
        <f>SUMIFS('Raw Data from UFBs'!F$3:F$1389,'Raw Data from UFBs'!$A$3:$A$1389,'Summary By Town'!$A292,'Raw Data from UFBs'!$D$3:$D$1389,'Summary By Town'!$K$2)</f>
        <v>9119900</v>
      </c>
      <c r="N292" s="34">
        <f t="shared" si="46"/>
        <v>496582.2445628586</v>
      </c>
      <c r="O292" s="32">
        <f>COUNTIFS('Raw Data from UFBs'!$A$3:$A$1389,'Summary By Town'!$A292,'Raw Data from UFBs'!$D$3:$D$1389,'Summary By Town'!$O$2)</f>
        <v>52</v>
      </c>
      <c r="P292" s="33">
        <f>SUMIFS('Raw Data from UFBs'!E$3:E$1389,'Raw Data from UFBs'!$A$3:$A$1389,'Summary By Town'!$A292,'Raw Data from UFBs'!$D$3:$D$1389,'Summary By Town'!$O$2)</f>
        <v>2790425.2199999997</v>
      </c>
      <c r="Q292" s="33">
        <f>SUMIFS('Raw Data from UFBs'!F$3:F$1389,'Raw Data from UFBs'!$A$3:$A$1389,'Summary By Town'!$A292,'Raw Data from UFBs'!$D$3:$D$1389,'Summary By Town'!$O$2)</f>
        <v>210343660</v>
      </c>
      <c r="R292" s="34">
        <f t="shared" si="47"/>
        <v>11453297.38400276</v>
      </c>
      <c r="S292" s="32">
        <f t="shared" si="48"/>
        <v>53</v>
      </c>
      <c r="T292" s="33">
        <f t="shared" si="49"/>
        <v>2861925.2199999997</v>
      </c>
      <c r="U292" s="33">
        <f t="shared" si="50"/>
        <v>219463560</v>
      </c>
      <c r="V292" s="34">
        <f t="shared" si="51"/>
        <v>11949879.628565619</v>
      </c>
      <c r="W292" s="73">
        <v>4918225874</v>
      </c>
      <c r="X292" s="74">
        <v>5.445040456176697</v>
      </c>
      <c r="Y292" s="75">
        <v>0.69232829843319676</v>
      </c>
      <c r="Z292" s="5">
        <f t="shared" si="52"/>
        <v>6291848.0119207036</v>
      </c>
      <c r="AA292" s="10">
        <f t="shared" si="53"/>
        <v>4.4622505273738067E-2</v>
      </c>
      <c r="AB292" s="73">
        <v>217377084.84999999</v>
      </c>
      <c r="AC292" s="7">
        <f t="shared" si="54"/>
        <v>2.8944394098680468E-2</v>
      </c>
      <c r="AE292" s="6" t="s">
        <v>592</v>
      </c>
      <c r="AF292" s="6" t="s">
        <v>588</v>
      </c>
      <c r="AG292" s="6" t="s">
        <v>599</v>
      </c>
      <c r="AH292" s="6" t="s">
        <v>2319</v>
      </c>
      <c r="AI292" s="6" t="s">
        <v>2319</v>
      </c>
      <c r="AJ292" s="6" t="s">
        <v>2319</v>
      </c>
      <c r="AK292" s="6" t="s">
        <v>2319</v>
      </c>
      <c r="AL292" s="6" t="s">
        <v>2319</v>
      </c>
      <c r="AM292" s="6" t="s">
        <v>2319</v>
      </c>
      <c r="AN292" s="6" t="s">
        <v>2319</v>
      </c>
      <c r="AO292" s="6" t="s">
        <v>2319</v>
      </c>
      <c r="AP292" s="6" t="s">
        <v>2319</v>
      </c>
      <c r="AQ292" s="6" t="s">
        <v>2319</v>
      </c>
      <c r="AR292" s="6" t="s">
        <v>2319</v>
      </c>
      <c r="AS292" s="6" t="s">
        <v>2319</v>
      </c>
      <c r="AT292" s="6" t="s">
        <v>2319</v>
      </c>
    </row>
    <row r="293" spans="1:46" ht="17.25" customHeight="1" x14ac:dyDescent="0.25">
      <c r="A293" t="s">
        <v>584</v>
      </c>
      <c r="B293" t="s">
        <v>1938</v>
      </c>
      <c r="C293" t="s">
        <v>1480</v>
      </c>
      <c r="D293" s="28" t="str">
        <f t="shared" si="44"/>
        <v>East Windsor township, Mercer County</v>
      </c>
      <c r="E293" t="s">
        <v>2215</v>
      </c>
      <c r="F293" t="s">
        <v>2205</v>
      </c>
      <c r="G293" s="32">
        <f>COUNTIFS('Raw Data from UFBs'!$A$3:$A$1389,'Summary By Town'!$A293,'Raw Data from UFBs'!$D$3:$D$1389,'Summary By Town'!$G$2)</f>
        <v>2</v>
      </c>
      <c r="H293" s="33">
        <f>SUMIFS('Raw Data from UFBs'!E$3:E$1389,'Raw Data from UFBs'!$A$3:$A$1389,'Summary By Town'!$A293,'Raw Data from UFBs'!$D$3:$D$1389,'Summary By Town'!$G$2)</f>
        <v>158257.53</v>
      </c>
      <c r="I293" s="33">
        <f>SUMIFS('Raw Data from UFBs'!F$3:F$1389,'Raw Data from UFBs'!$A$3:$A$1389,'Summary By Town'!$A293,'Raw Data from UFBs'!$D$3:$D$1389,'Summary By Town'!$G$2)</f>
        <v>16280000</v>
      </c>
      <c r="J293" s="34">
        <f t="shared" si="45"/>
        <v>529813.05533451657</v>
      </c>
      <c r="K293" s="32">
        <f>COUNTIFS('Raw Data from UFBs'!$A$3:$A$1389,'Summary By Town'!$A293,'Raw Data from UFBs'!$D$3:$D$1389,'Summary By Town'!$K$2)</f>
        <v>1</v>
      </c>
      <c r="L293" s="33">
        <f>SUMIFS('Raw Data from UFBs'!E$3:E$1389,'Raw Data from UFBs'!$A$3:$A$1389,'Summary By Town'!$A293,'Raw Data from UFBs'!$D$3:$D$1389,'Summary By Town'!$K$2)</f>
        <v>820675.7</v>
      </c>
      <c r="M293" s="33">
        <f>SUMIFS('Raw Data from UFBs'!F$3:F$1389,'Raw Data from UFBs'!$A$3:$A$1389,'Summary By Town'!$A293,'Raw Data from UFBs'!$D$3:$D$1389,'Summary By Town'!$K$2)</f>
        <v>1250000</v>
      </c>
      <c r="N293" s="34">
        <f t="shared" si="46"/>
        <v>40679.749334652683</v>
      </c>
      <c r="O293" s="32">
        <f>COUNTIFS('Raw Data from UFBs'!$A$3:$A$1389,'Summary By Town'!$A293,'Raw Data from UFBs'!$D$3:$D$1389,'Summary By Town'!$O$2)</f>
        <v>0</v>
      </c>
      <c r="P293" s="33">
        <f>SUMIFS('Raw Data from UFBs'!E$3:E$1389,'Raw Data from UFBs'!$A$3:$A$1389,'Summary By Town'!$A293,'Raw Data from UFBs'!$D$3:$D$1389,'Summary By Town'!$O$2)</f>
        <v>0</v>
      </c>
      <c r="Q293" s="33">
        <f>SUMIFS('Raw Data from UFBs'!F$3:F$1389,'Raw Data from UFBs'!$A$3:$A$1389,'Summary By Town'!$A293,'Raw Data from UFBs'!$D$3:$D$1389,'Summary By Town'!$O$2)</f>
        <v>0</v>
      </c>
      <c r="R293" s="34">
        <f t="shared" si="47"/>
        <v>0</v>
      </c>
      <c r="S293" s="32">
        <f t="shared" si="48"/>
        <v>3</v>
      </c>
      <c r="T293" s="33">
        <f t="shared" si="49"/>
        <v>978933.23</v>
      </c>
      <c r="U293" s="33">
        <f t="shared" si="50"/>
        <v>17530000</v>
      </c>
      <c r="V293" s="34">
        <f t="shared" si="51"/>
        <v>570492.80466916924</v>
      </c>
      <c r="W293" s="73">
        <v>3061039910</v>
      </c>
      <c r="X293" s="74">
        <v>3.2543799467722145</v>
      </c>
      <c r="Y293" s="75">
        <v>0.13302172362073905</v>
      </c>
      <c r="Z293" s="5">
        <f t="shared" si="52"/>
        <v>-54331.449373894873</v>
      </c>
      <c r="AA293" s="10">
        <f t="shared" si="53"/>
        <v>5.7268119709030516E-3</v>
      </c>
      <c r="AB293" s="73">
        <v>22437174</v>
      </c>
      <c r="AC293" s="7">
        <f t="shared" si="54"/>
        <v>-2.4214925361765644E-3</v>
      </c>
      <c r="AE293" s="6" t="s">
        <v>1518</v>
      </c>
      <c r="AF293" s="6" t="s">
        <v>605</v>
      </c>
      <c r="AG293" s="6" t="s">
        <v>1506</v>
      </c>
      <c r="AH293" s="6" t="s">
        <v>1481</v>
      </c>
      <c r="AI293" s="6" t="s">
        <v>1486</v>
      </c>
      <c r="AJ293" s="6" t="s">
        <v>614</v>
      </c>
      <c r="AK293" s="6" t="s">
        <v>697</v>
      </c>
      <c r="AL293" s="6" t="s">
        <v>1488</v>
      </c>
      <c r="AM293" s="6" t="s">
        <v>2319</v>
      </c>
      <c r="AN293" s="6" t="s">
        <v>2319</v>
      </c>
      <c r="AO293" s="6" t="s">
        <v>2319</v>
      </c>
      <c r="AP293" s="6" t="s">
        <v>2319</v>
      </c>
      <c r="AQ293" s="6" t="s">
        <v>2319</v>
      </c>
      <c r="AR293" s="6" t="s">
        <v>2319</v>
      </c>
      <c r="AS293" s="6" t="s">
        <v>2319</v>
      </c>
      <c r="AT293" s="6" t="s">
        <v>2319</v>
      </c>
    </row>
    <row r="294" spans="1:46" ht="17.25" customHeight="1" x14ac:dyDescent="0.25">
      <c r="A294" t="s">
        <v>588</v>
      </c>
      <c r="B294" t="s">
        <v>1939</v>
      </c>
      <c r="C294" t="s">
        <v>1480</v>
      </c>
      <c r="D294" s="28" t="str">
        <f t="shared" si="44"/>
        <v>Ewing township, Mercer County</v>
      </c>
      <c r="E294" t="s">
        <v>2215</v>
      </c>
      <c r="F294" t="s">
        <v>2205</v>
      </c>
      <c r="G294" s="32">
        <f>COUNTIFS('Raw Data from UFBs'!$A$3:$A$1389,'Summary By Town'!$A294,'Raw Data from UFBs'!$D$3:$D$1389,'Summary By Town'!$G$2)</f>
        <v>4</v>
      </c>
      <c r="H294" s="33">
        <f>SUMIFS('Raw Data from UFBs'!E$3:E$1389,'Raw Data from UFBs'!$A$3:$A$1389,'Summary By Town'!$A294,'Raw Data from UFBs'!$D$3:$D$1389,'Summary By Town'!$G$2)</f>
        <v>63461.990000000005</v>
      </c>
      <c r="I294" s="33">
        <f>SUMIFS('Raw Data from UFBs'!F$3:F$1389,'Raw Data from UFBs'!$A$3:$A$1389,'Summary By Town'!$A294,'Raw Data from UFBs'!$D$3:$D$1389,'Summary By Town'!$G$2)</f>
        <v>12573100</v>
      </c>
      <c r="J294" s="34">
        <f t="shared" si="45"/>
        <v>423560.88055738463</v>
      </c>
      <c r="K294" s="32">
        <f>COUNTIFS('Raw Data from UFBs'!$A$3:$A$1389,'Summary By Town'!$A294,'Raw Data from UFBs'!$D$3:$D$1389,'Summary By Town'!$K$2)</f>
        <v>0</v>
      </c>
      <c r="L294" s="33">
        <f>SUMIFS('Raw Data from UFBs'!E$3:E$1389,'Raw Data from UFBs'!$A$3:$A$1389,'Summary By Town'!$A294,'Raw Data from UFBs'!$D$3:$D$1389,'Summary By Town'!$K$2)</f>
        <v>0</v>
      </c>
      <c r="M294" s="33">
        <f>SUMIFS('Raw Data from UFBs'!F$3:F$1389,'Raw Data from UFBs'!$A$3:$A$1389,'Summary By Town'!$A294,'Raw Data from UFBs'!$D$3:$D$1389,'Summary By Town'!$K$2)</f>
        <v>0</v>
      </c>
      <c r="N294" s="34">
        <f t="shared" si="46"/>
        <v>0</v>
      </c>
      <c r="O294" s="32">
        <f>COUNTIFS('Raw Data from UFBs'!$A$3:$A$1389,'Summary By Town'!$A294,'Raw Data from UFBs'!$D$3:$D$1389,'Summary By Town'!$O$2)</f>
        <v>2</v>
      </c>
      <c r="P294" s="33">
        <f>SUMIFS('Raw Data from UFBs'!E$3:E$1389,'Raw Data from UFBs'!$A$3:$A$1389,'Summary By Town'!$A294,'Raw Data from UFBs'!$D$3:$D$1389,'Summary By Town'!$O$2)</f>
        <v>247178.11</v>
      </c>
      <c r="Q294" s="33">
        <f>SUMIFS('Raw Data from UFBs'!F$3:F$1389,'Raw Data from UFBs'!$A$3:$A$1389,'Summary By Town'!$A294,'Raw Data from UFBs'!$D$3:$D$1389,'Summary By Town'!$O$2)</f>
        <v>22206200</v>
      </c>
      <c r="R294" s="34">
        <f t="shared" si="47"/>
        <v>748079.44149282156</v>
      </c>
      <c r="S294" s="32">
        <f t="shared" si="48"/>
        <v>6</v>
      </c>
      <c r="T294" s="33">
        <f t="shared" si="49"/>
        <v>310640.09999999998</v>
      </c>
      <c r="U294" s="33">
        <f t="shared" si="50"/>
        <v>34779300</v>
      </c>
      <c r="V294" s="34">
        <f t="shared" si="51"/>
        <v>1171640.3220502061</v>
      </c>
      <c r="W294" s="73">
        <v>5064987970</v>
      </c>
      <c r="X294" s="74">
        <v>3.3687863816989019</v>
      </c>
      <c r="Y294" s="75">
        <v>0.26893648568583034</v>
      </c>
      <c r="Z294" s="5">
        <f t="shared" si="52"/>
        <v>231554.37389290202</v>
      </c>
      <c r="AA294" s="10">
        <f t="shared" si="53"/>
        <v>6.8666105834798265E-3</v>
      </c>
      <c r="AB294" s="73">
        <v>49028883.810000002</v>
      </c>
      <c r="AC294" s="7">
        <f t="shared" si="54"/>
        <v>4.7228155303358924E-3</v>
      </c>
      <c r="AE294" s="6" t="s">
        <v>1484</v>
      </c>
      <c r="AF294" s="6" t="s">
        <v>599</v>
      </c>
      <c r="AG294" s="6" t="s">
        <v>597</v>
      </c>
      <c r="AH294" s="6" t="s">
        <v>2319</v>
      </c>
      <c r="AI294" s="6" t="s">
        <v>2319</v>
      </c>
      <c r="AJ294" s="6" t="s">
        <v>2319</v>
      </c>
      <c r="AK294" s="6" t="s">
        <v>2319</v>
      </c>
      <c r="AL294" s="6" t="s">
        <v>2319</v>
      </c>
      <c r="AM294" s="6" t="s">
        <v>2319</v>
      </c>
      <c r="AN294" s="6" t="s">
        <v>2319</v>
      </c>
      <c r="AO294" s="6" t="s">
        <v>2319</v>
      </c>
      <c r="AP294" s="6" t="s">
        <v>2319</v>
      </c>
      <c r="AQ294" s="6" t="s">
        <v>2319</v>
      </c>
      <c r="AR294" s="6" t="s">
        <v>2319</v>
      </c>
      <c r="AS294" s="6" t="s">
        <v>2319</v>
      </c>
      <c r="AT294" s="6" t="s">
        <v>2319</v>
      </c>
    </row>
    <row r="295" spans="1:46" ht="17.25" customHeight="1" x14ac:dyDescent="0.25">
      <c r="A295" t="s">
        <v>592</v>
      </c>
      <c r="B295" t="s">
        <v>1675</v>
      </c>
      <c r="C295" t="s">
        <v>1480</v>
      </c>
      <c r="D295" s="28" t="str">
        <f t="shared" si="44"/>
        <v>Hamilton township, Mercer County</v>
      </c>
      <c r="E295" t="s">
        <v>2215</v>
      </c>
      <c r="F295" t="s">
        <v>2201</v>
      </c>
      <c r="G295" s="32">
        <f>COUNTIFS('Raw Data from UFBs'!$A$3:$A$1389,'Summary By Town'!$A295,'Raw Data from UFBs'!$D$3:$D$1389,'Summary By Town'!$G$2)</f>
        <v>4</v>
      </c>
      <c r="H295" s="33">
        <f>SUMIFS('Raw Data from UFBs'!E$3:E$1389,'Raw Data from UFBs'!$A$3:$A$1389,'Summary By Town'!$A295,'Raw Data from UFBs'!$D$3:$D$1389,'Summary By Town'!$G$2)</f>
        <v>323440.75</v>
      </c>
      <c r="I295" s="33">
        <f>SUMIFS('Raw Data from UFBs'!F$3:F$1389,'Raw Data from UFBs'!$A$3:$A$1389,'Summary By Town'!$A295,'Raw Data from UFBs'!$D$3:$D$1389,'Summary By Town'!$G$2)</f>
        <v>26268700</v>
      </c>
      <c r="J295" s="34">
        <f t="shared" si="45"/>
        <v>744694.25697982567</v>
      </c>
      <c r="K295" s="32">
        <f>COUNTIFS('Raw Data from UFBs'!$A$3:$A$1389,'Summary By Town'!$A295,'Raw Data from UFBs'!$D$3:$D$1389,'Summary By Town'!$K$2)</f>
        <v>1</v>
      </c>
      <c r="L295" s="33">
        <f>SUMIFS('Raw Data from UFBs'!E$3:E$1389,'Raw Data from UFBs'!$A$3:$A$1389,'Summary By Town'!$A295,'Raw Data from UFBs'!$D$3:$D$1389,'Summary By Town'!$K$2)</f>
        <v>1307211.5</v>
      </c>
      <c r="M295" s="33">
        <f>SUMIFS('Raw Data from UFBs'!F$3:F$1389,'Raw Data from UFBs'!$A$3:$A$1389,'Summary By Town'!$A295,'Raw Data from UFBs'!$D$3:$D$1389,'Summary By Town'!$K$2)</f>
        <v>6255100</v>
      </c>
      <c r="N295" s="34">
        <f t="shared" si="46"/>
        <v>177326.51584716822</v>
      </c>
      <c r="O295" s="32">
        <f>COUNTIFS('Raw Data from UFBs'!$A$3:$A$1389,'Summary By Town'!$A295,'Raw Data from UFBs'!$D$3:$D$1389,'Summary By Town'!$O$2)</f>
        <v>0</v>
      </c>
      <c r="P295" s="33">
        <f>SUMIFS('Raw Data from UFBs'!E$3:E$1389,'Raw Data from UFBs'!$A$3:$A$1389,'Summary By Town'!$A295,'Raw Data from UFBs'!$D$3:$D$1389,'Summary By Town'!$O$2)</f>
        <v>0</v>
      </c>
      <c r="Q295" s="33">
        <f>SUMIFS('Raw Data from UFBs'!F$3:F$1389,'Raw Data from UFBs'!$A$3:$A$1389,'Summary By Town'!$A295,'Raw Data from UFBs'!$D$3:$D$1389,'Summary By Town'!$O$2)</f>
        <v>0</v>
      </c>
      <c r="R295" s="34">
        <f t="shared" si="47"/>
        <v>0</v>
      </c>
      <c r="S295" s="32">
        <f t="shared" si="48"/>
        <v>5</v>
      </c>
      <c r="T295" s="33">
        <f t="shared" si="49"/>
        <v>1630652.25</v>
      </c>
      <c r="U295" s="33">
        <f t="shared" si="50"/>
        <v>32523800</v>
      </c>
      <c r="V295" s="34">
        <f t="shared" si="51"/>
        <v>922020.77282699384</v>
      </c>
      <c r="W295" s="73">
        <v>9469276895</v>
      </c>
      <c r="X295" s="74">
        <v>2.8349109662062673</v>
      </c>
      <c r="Y295" s="75">
        <v>0.28594364527386096</v>
      </c>
      <c r="Z295" s="5">
        <f t="shared" si="52"/>
        <v>-202628.66773865017</v>
      </c>
      <c r="AA295" s="10">
        <f t="shared" si="53"/>
        <v>3.4346656413831692E-3</v>
      </c>
      <c r="AB295" s="73">
        <v>104284474.47999999</v>
      </c>
      <c r="AC295" s="7">
        <f t="shared" si="54"/>
        <v>-1.943037722048558E-3</v>
      </c>
      <c r="AE295" s="6" t="s">
        <v>121</v>
      </c>
      <c r="AF295" s="6" t="s">
        <v>1518</v>
      </c>
      <c r="AG295" s="6" t="s">
        <v>1484</v>
      </c>
      <c r="AH295" s="6" t="s">
        <v>605</v>
      </c>
      <c r="AI295" s="6" t="s">
        <v>614</v>
      </c>
      <c r="AJ295" s="6" t="s">
        <v>599</v>
      </c>
      <c r="AK295" s="6" t="s">
        <v>1362</v>
      </c>
      <c r="AL295" s="6" t="s">
        <v>1369</v>
      </c>
      <c r="AM295" s="6" t="s">
        <v>116</v>
      </c>
      <c r="AN295" s="6" t="s">
        <v>2319</v>
      </c>
      <c r="AO295" s="6" t="s">
        <v>2319</v>
      </c>
      <c r="AP295" s="6" t="s">
        <v>2319</v>
      </c>
      <c r="AQ295" s="6" t="s">
        <v>2319</v>
      </c>
      <c r="AR295" s="6" t="s">
        <v>2319</v>
      </c>
      <c r="AS295" s="6" t="s">
        <v>2319</v>
      </c>
      <c r="AT295" s="6" t="s">
        <v>2319</v>
      </c>
    </row>
    <row r="296" spans="1:46" ht="17.25" customHeight="1" x14ac:dyDescent="0.25">
      <c r="A296" t="s">
        <v>597</v>
      </c>
      <c r="B296" t="s">
        <v>1849</v>
      </c>
      <c r="C296" t="s">
        <v>1480</v>
      </c>
      <c r="D296" s="28" t="str">
        <f t="shared" si="44"/>
        <v>Hopewell township, Mercer County</v>
      </c>
      <c r="E296" t="s">
        <v>2215</v>
      </c>
      <c r="F296" t="s">
        <v>2204</v>
      </c>
      <c r="G296" s="32">
        <f>COUNTIFS('Raw Data from UFBs'!$A$3:$A$1389,'Summary By Town'!$A296,'Raw Data from UFBs'!$D$3:$D$1389,'Summary By Town'!$G$2)</f>
        <v>2</v>
      </c>
      <c r="H296" s="33">
        <f>SUMIFS('Raw Data from UFBs'!E$3:E$1389,'Raw Data from UFBs'!$A$3:$A$1389,'Summary By Town'!$A296,'Raw Data from UFBs'!$D$3:$D$1389,'Summary By Town'!$G$2)</f>
        <v>102218</v>
      </c>
      <c r="I296" s="33">
        <f>SUMIFS('Raw Data from UFBs'!F$3:F$1389,'Raw Data from UFBs'!$A$3:$A$1389,'Summary By Town'!$A296,'Raw Data from UFBs'!$D$3:$D$1389,'Summary By Town'!$G$2)</f>
        <v>24000000</v>
      </c>
      <c r="J296" s="34">
        <f t="shared" si="45"/>
        <v>675342.62471467745</v>
      </c>
      <c r="K296" s="32">
        <f>COUNTIFS('Raw Data from UFBs'!$A$3:$A$1389,'Summary By Town'!$A296,'Raw Data from UFBs'!$D$3:$D$1389,'Summary By Town'!$K$2)</f>
        <v>0</v>
      </c>
      <c r="L296" s="33">
        <f>SUMIFS('Raw Data from UFBs'!E$3:E$1389,'Raw Data from UFBs'!$A$3:$A$1389,'Summary By Town'!$A296,'Raw Data from UFBs'!$D$3:$D$1389,'Summary By Town'!$K$2)</f>
        <v>0</v>
      </c>
      <c r="M296" s="33">
        <f>SUMIFS('Raw Data from UFBs'!F$3:F$1389,'Raw Data from UFBs'!$A$3:$A$1389,'Summary By Town'!$A296,'Raw Data from UFBs'!$D$3:$D$1389,'Summary By Town'!$K$2)</f>
        <v>0</v>
      </c>
      <c r="N296" s="34">
        <f t="shared" si="46"/>
        <v>0</v>
      </c>
      <c r="O296" s="32">
        <f>COUNTIFS('Raw Data from UFBs'!$A$3:$A$1389,'Summary By Town'!$A296,'Raw Data from UFBs'!$D$3:$D$1389,'Summary By Town'!$O$2)</f>
        <v>0</v>
      </c>
      <c r="P296" s="33">
        <f>SUMIFS('Raw Data from UFBs'!E$3:E$1389,'Raw Data from UFBs'!$A$3:$A$1389,'Summary By Town'!$A296,'Raw Data from UFBs'!$D$3:$D$1389,'Summary By Town'!$O$2)</f>
        <v>0</v>
      </c>
      <c r="Q296" s="33">
        <f>SUMIFS('Raw Data from UFBs'!F$3:F$1389,'Raw Data from UFBs'!$A$3:$A$1389,'Summary By Town'!$A296,'Raw Data from UFBs'!$D$3:$D$1389,'Summary By Town'!$O$2)</f>
        <v>0</v>
      </c>
      <c r="R296" s="34">
        <f t="shared" si="47"/>
        <v>0</v>
      </c>
      <c r="S296" s="32">
        <f t="shared" si="48"/>
        <v>2</v>
      </c>
      <c r="T296" s="33">
        <f t="shared" si="49"/>
        <v>102218</v>
      </c>
      <c r="U296" s="33">
        <f t="shared" si="50"/>
        <v>24000000</v>
      </c>
      <c r="V296" s="34">
        <f t="shared" si="51"/>
        <v>675342.62471467745</v>
      </c>
      <c r="W296" s="73">
        <v>4500158132</v>
      </c>
      <c r="X296" s="74">
        <v>2.8139276029778229</v>
      </c>
      <c r="Y296" s="75">
        <v>0.15187647262809104</v>
      </c>
      <c r="Z296" s="5">
        <f t="shared" si="52"/>
        <v>87044.146377963654</v>
      </c>
      <c r="AA296" s="10">
        <f t="shared" si="53"/>
        <v>5.3331459242152695E-3</v>
      </c>
      <c r="AB296" s="73">
        <v>22699318.829999998</v>
      </c>
      <c r="AC296" s="7">
        <f t="shared" si="54"/>
        <v>3.8346589617889279E-3</v>
      </c>
      <c r="AE296" s="6" t="s">
        <v>588</v>
      </c>
      <c r="AF296" s="6" t="s">
        <v>1483</v>
      </c>
      <c r="AG296" s="6" t="s">
        <v>599</v>
      </c>
      <c r="AH296" s="6" t="s">
        <v>2319</v>
      </c>
      <c r="AI296" s="6" t="s">
        <v>1482</v>
      </c>
      <c r="AJ296" s="6" t="s">
        <v>1479</v>
      </c>
      <c r="AK296" s="6" t="s">
        <v>1598</v>
      </c>
      <c r="AL296" s="6" t="s">
        <v>1463</v>
      </c>
      <c r="AM296" s="6" t="s">
        <v>2319</v>
      </c>
      <c r="AN296" s="6" t="s">
        <v>2319</v>
      </c>
      <c r="AO296" s="6" t="s">
        <v>2319</v>
      </c>
      <c r="AP296" s="6" t="s">
        <v>2319</v>
      </c>
      <c r="AQ296" s="6" t="s">
        <v>2319</v>
      </c>
      <c r="AR296" s="6" t="s">
        <v>2319</v>
      </c>
      <c r="AS296" s="6" t="s">
        <v>2319</v>
      </c>
      <c r="AT296" s="6" t="s">
        <v>2319</v>
      </c>
    </row>
    <row r="297" spans="1:46" ht="17.25" customHeight="1" x14ac:dyDescent="0.25">
      <c r="A297" t="s">
        <v>599</v>
      </c>
      <c r="B297" t="s">
        <v>1850</v>
      </c>
      <c r="C297" t="s">
        <v>1480</v>
      </c>
      <c r="D297" s="28" t="str">
        <f t="shared" si="44"/>
        <v>Lawrence township, Mercer County</v>
      </c>
      <c r="E297" t="s">
        <v>2215</v>
      </c>
      <c r="F297" t="s">
        <v>2205</v>
      </c>
      <c r="G297" s="32">
        <f>COUNTIFS('Raw Data from UFBs'!$A$3:$A$1389,'Summary By Town'!$A297,'Raw Data from UFBs'!$D$3:$D$1389,'Summary By Town'!$G$2)</f>
        <v>0</v>
      </c>
      <c r="H297" s="33">
        <f>SUMIFS('Raw Data from UFBs'!E$3:E$1389,'Raw Data from UFBs'!$A$3:$A$1389,'Summary By Town'!$A297,'Raw Data from UFBs'!$D$3:$D$1389,'Summary By Town'!$G$2)</f>
        <v>0</v>
      </c>
      <c r="I297" s="33">
        <f>SUMIFS('Raw Data from UFBs'!F$3:F$1389,'Raw Data from UFBs'!$A$3:$A$1389,'Summary By Town'!$A297,'Raw Data from UFBs'!$D$3:$D$1389,'Summary By Town'!$G$2)</f>
        <v>0</v>
      </c>
      <c r="J297" s="34">
        <f t="shared" si="45"/>
        <v>0</v>
      </c>
      <c r="K297" s="32">
        <f>COUNTIFS('Raw Data from UFBs'!$A$3:$A$1389,'Summary By Town'!$A297,'Raw Data from UFBs'!$D$3:$D$1389,'Summary By Town'!$K$2)</f>
        <v>5</v>
      </c>
      <c r="L297" s="33">
        <f>SUMIFS('Raw Data from UFBs'!E$3:E$1389,'Raw Data from UFBs'!$A$3:$A$1389,'Summary By Town'!$A297,'Raw Data from UFBs'!$D$3:$D$1389,'Summary By Town'!$K$2)</f>
        <v>432469.06999999995</v>
      </c>
      <c r="M297" s="33">
        <f>SUMIFS('Raw Data from UFBs'!F$3:F$1389,'Raw Data from UFBs'!$A$3:$A$1389,'Summary By Town'!$A297,'Raw Data from UFBs'!$D$3:$D$1389,'Summary By Town'!$K$2)</f>
        <v>48237000</v>
      </c>
      <c r="N297" s="34">
        <f t="shared" si="46"/>
        <v>1381623.5616229686</v>
      </c>
      <c r="O297" s="32">
        <f>COUNTIFS('Raw Data from UFBs'!$A$3:$A$1389,'Summary By Town'!$A297,'Raw Data from UFBs'!$D$3:$D$1389,'Summary By Town'!$O$2)</f>
        <v>0</v>
      </c>
      <c r="P297" s="33">
        <f>SUMIFS('Raw Data from UFBs'!E$3:E$1389,'Raw Data from UFBs'!$A$3:$A$1389,'Summary By Town'!$A297,'Raw Data from UFBs'!$D$3:$D$1389,'Summary By Town'!$O$2)</f>
        <v>0</v>
      </c>
      <c r="Q297" s="33">
        <f>SUMIFS('Raw Data from UFBs'!F$3:F$1389,'Raw Data from UFBs'!$A$3:$A$1389,'Summary By Town'!$A297,'Raw Data from UFBs'!$D$3:$D$1389,'Summary By Town'!$O$2)</f>
        <v>0</v>
      </c>
      <c r="R297" s="34">
        <f t="shared" si="47"/>
        <v>0</v>
      </c>
      <c r="S297" s="32">
        <f t="shared" si="48"/>
        <v>5</v>
      </c>
      <c r="T297" s="33">
        <f t="shared" si="49"/>
        <v>432469.06999999995</v>
      </c>
      <c r="U297" s="33">
        <f t="shared" si="50"/>
        <v>48237000</v>
      </c>
      <c r="V297" s="34">
        <f t="shared" si="51"/>
        <v>1381623.5616229686</v>
      </c>
      <c r="W297" s="73">
        <v>5389101796</v>
      </c>
      <c r="X297" s="74">
        <v>2.8642402338930046</v>
      </c>
      <c r="Y297" s="75">
        <v>0.21192443797805083</v>
      </c>
      <c r="Z297" s="5">
        <f t="shared" si="52"/>
        <v>201149.0321915402</v>
      </c>
      <c r="AA297" s="10">
        <f t="shared" si="53"/>
        <v>8.950842241614989E-3</v>
      </c>
      <c r="AB297" s="73">
        <v>49164891.450000003</v>
      </c>
      <c r="AC297" s="7">
        <f t="shared" si="54"/>
        <v>4.0913144778547085E-3</v>
      </c>
      <c r="AE297" s="6" t="s">
        <v>1484</v>
      </c>
      <c r="AF297" s="6" t="s">
        <v>592</v>
      </c>
      <c r="AG297" s="6" t="s">
        <v>588</v>
      </c>
      <c r="AH297" s="6" t="s">
        <v>614</v>
      </c>
      <c r="AI297" s="6" t="s">
        <v>2319</v>
      </c>
      <c r="AJ297" s="6" t="s">
        <v>597</v>
      </c>
      <c r="AK297" s="6" t="s">
        <v>2319</v>
      </c>
      <c r="AL297" s="6" t="s">
        <v>2319</v>
      </c>
      <c r="AM297" s="6" t="s">
        <v>2319</v>
      </c>
      <c r="AN297" s="6" t="s">
        <v>2319</v>
      </c>
      <c r="AO297" s="6" t="s">
        <v>2319</v>
      </c>
      <c r="AP297" s="6" t="s">
        <v>2319</v>
      </c>
      <c r="AQ297" s="6" t="s">
        <v>2319</v>
      </c>
      <c r="AR297" s="6" t="s">
        <v>2319</v>
      </c>
      <c r="AS297" s="6" t="s">
        <v>2319</v>
      </c>
      <c r="AT297" s="6" t="s">
        <v>2319</v>
      </c>
    </row>
    <row r="298" spans="1:46" ht="17.25" customHeight="1" x14ac:dyDescent="0.25">
      <c r="A298" t="s">
        <v>605</v>
      </c>
      <c r="B298" t="s">
        <v>1940</v>
      </c>
      <c r="C298" t="s">
        <v>1480</v>
      </c>
      <c r="D298" s="28" t="str">
        <f t="shared" si="44"/>
        <v>Robbinsville township, Mercer County</v>
      </c>
      <c r="E298" t="s">
        <v>2215</v>
      </c>
      <c r="F298" t="s">
        <v>2203</v>
      </c>
      <c r="G298" s="32">
        <f>COUNTIFS('Raw Data from UFBs'!$A$3:$A$1389,'Summary By Town'!$A298,'Raw Data from UFBs'!$D$3:$D$1389,'Summary By Town'!$G$2)</f>
        <v>6</v>
      </c>
      <c r="H298" s="33">
        <f>SUMIFS('Raw Data from UFBs'!E$3:E$1389,'Raw Data from UFBs'!$A$3:$A$1389,'Summary By Town'!$A298,'Raw Data from UFBs'!$D$3:$D$1389,'Summary By Town'!$G$2)</f>
        <v>27077.38</v>
      </c>
      <c r="I298" s="33">
        <f>SUMIFS('Raw Data from UFBs'!F$3:F$1389,'Raw Data from UFBs'!$A$3:$A$1389,'Summary By Town'!$A298,'Raw Data from UFBs'!$D$3:$D$1389,'Summary By Town'!$G$2)</f>
        <v>7832400</v>
      </c>
      <c r="J298" s="34">
        <f t="shared" si="45"/>
        <v>231594.04863565112</v>
      </c>
      <c r="K298" s="32">
        <f>COUNTIFS('Raw Data from UFBs'!$A$3:$A$1389,'Summary By Town'!$A298,'Raw Data from UFBs'!$D$3:$D$1389,'Summary By Town'!$K$2)</f>
        <v>5</v>
      </c>
      <c r="L298" s="33">
        <f>SUMIFS('Raw Data from UFBs'!E$3:E$1389,'Raw Data from UFBs'!$A$3:$A$1389,'Summary By Town'!$A298,'Raw Data from UFBs'!$D$3:$D$1389,'Summary By Town'!$K$2)</f>
        <v>686270.46</v>
      </c>
      <c r="M298" s="33">
        <f>SUMIFS('Raw Data from UFBs'!F$3:F$1389,'Raw Data from UFBs'!$A$3:$A$1389,'Summary By Town'!$A298,'Raw Data from UFBs'!$D$3:$D$1389,'Summary By Town'!$K$2)</f>
        <v>83600000</v>
      </c>
      <c r="N298" s="34">
        <f t="shared" si="46"/>
        <v>2471945.0571906995</v>
      </c>
      <c r="O298" s="32">
        <f>COUNTIFS('Raw Data from UFBs'!$A$3:$A$1389,'Summary By Town'!$A298,'Raw Data from UFBs'!$D$3:$D$1389,'Summary By Town'!$O$2)</f>
        <v>0</v>
      </c>
      <c r="P298" s="33">
        <f>SUMIFS('Raw Data from UFBs'!E$3:E$1389,'Raw Data from UFBs'!$A$3:$A$1389,'Summary By Town'!$A298,'Raw Data from UFBs'!$D$3:$D$1389,'Summary By Town'!$O$2)</f>
        <v>0</v>
      </c>
      <c r="Q298" s="33">
        <f>SUMIFS('Raw Data from UFBs'!F$3:F$1389,'Raw Data from UFBs'!$A$3:$A$1389,'Summary By Town'!$A298,'Raw Data from UFBs'!$D$3:$D$1389,'Summary By Town'!$O$2)</f>
        <v>0</v>
      </c>
      <c r="R298" s="34">
        <f t="shared" si="47"/>
        <v>0</v>
      </c>
      <c r="S298" s="32">
        <f t="shared" si="48"/>
        <v>11</v>
      </c>
      <c r="T298" s="33">
        <f t="shared" si="49"/>
        <v>713347.84</v>
      </c>
      <c r="U298" s="33">
        <f t="shared" si="50"/>
        <v>91432400</v>
      </c>
      <c r="V298" s="34">
        <f t="shared" si="51"/>
        <v>2703539.1058263509</v>
      </c>
      <c r="W298" s="73">
        <v>2886606571</v>
      </c>
      <c r="X298" s="74">
        <v>2.9568720779793054</v>
      </c>
      <c r="Y298" s="75">
        <v>0.1972949992975748</v>
      </c>
      <c r="Z298" s="5">
        <f t="shared" si="52"/>
        <v>392654.78439324943</v>
      </c>
      <c r="AA298" s="10">
        <f t="shared" si="53"/>
        <v>3.1674700985775593E-2</v>
      </c>
      <c r="AB298" s="73">
        <v>25007955.310000002</v>
      </c>
      <c r="AC298" s="7">
        <f t="shared" si="54"/>
        <v>1.570119506076682E-2</v>
      </c>
      <c r="AE298" s="6" t="s">
        <v>1493</v>
      </c>
      <c r="AF298" s="6" t="s">
        <v>1518</v>
      </c>
      <c r="AG298" s="6" t="s">
        <v>592</v>
      </c>
      <c r="AH298" s="6" t="s">
        <v>1506</v>
      </c>
      <c r="AI298" s="6" t="s">
        <v>584</v>
      </c>
      <c r="AJ298" s="6" t="s">
        <v>614</v>
      </c>
      <c r="AK298" s="6" t="s">
        <v>2319</v>
      </c>
      <c r="AL298" s="6" t="s">
        <v>2319</v>
      </c>
      <c r="AM298" s="6" t="s">
        <v>2319</v>
      </c>
      <c r="AN298" s="6" t="s">
        <v>2319</v>
      </c>
      <c r="AO298" s="6" t="s">
        <v>2319</v>
      </c>
      <c r="AP298" s="6" t="s">
        <v>2319</v>
      </c>
      <c r="AQ298" s="6" t="s">
        <v>2319</v>
      </c>
      <c r="AR298" s="6" t="s">
        <v>2319</v>
      </c>
      <c r="AS298" s="6" t="s">
        <v>2319</v>
      </c>
      <c r="AT298" s="6" t="s">
        <v>2319</v>
      </c>
    </row>
    <row r="299" spans="1:46" ht="17.25" customHeight="1" x14ac:dyDescent="0.25">
      <c r="A299" t="s">
        <v>614</v>
      </c>
      <c r="B299" t="s">
        <v>1941</v>
      </c>
      <c r="C299" t="s">
        <v>1480</v>
      </c>
      <c r="D299" s="28" t="str">
        <f t="shared" si="44"/>
        <v>West Windsor township, Mercer County</v>
      </c>
      <c r="E299" t="s">
        <v>2215</v>
      </c>
      <c r="F299" t="s">
        <v>2203</v>
      </c>
      <c r="G299" s="32">
        <f>COUNTIFS('Raw Data from UFBs'!$A$3:$A$1389,'Summary By Town'!$A299,'Raw Data from UFBs'!$D$3:$D$1389,'Summary By Town'!$G$2)</f>
        <v>2</v>
      </c>
      <c r="H299" s="33">
        <f>SUMIFS('Raw Data from UFBs'!E$3:E$1389,'Raw Data from UFBs'!$A$3:$A$1389,'Summary By Town'!$A299,'Raw Data from UFBs'!$D$3:$D$1389,'Summary By Town'!$G$2)</f>
        <v>97611.7</v>
      </c>
      <c r="I299" s="33">
        <f>SUMIFS('Raw Data from UFBs'!F$3:F$1389,'Raw Data from UFBs'!$A$3:$A$1389,'Summary By Town'!$A299,'Raw Data from UFBs'!$D$3:$D$1389,'Summary By Town'!$G$2)</f>
        <v>13019900</v>
      </c>
      <c r="J299" s="34">
        <f t="shared" si="45"/>
        <v>360844.58420878154</v>
      </c>
      <c r="K299" s="32">
        <f>COUNTIFS('Raw Data from UFBs'!$A$3:$A$1389,'Summary By Town'!$A299,'Raw Data from UFBs'!$D$3:$D$1389,'Summary By Town'!$K$2)</f>
        <v>0</v>
      </c>
      <c r="L299" s="33">
        <f>SUMIFS('Raw Data from UFBs'!E$3:E$1389,'Raw Data from UFBs'!$A$3:$A$1389,'Summary By Town'!$A299,'Raw Data from UFBs'!$D$3:$D$1389,'Summary By Town'!$K$2)</f>
        <v>0</v>
      </c>
      <c r="M299" s="33">
        <f>SUMIFS('Raw Data from UFBs'!F$3:F$1389,'Raw Data from UFBs'!$A$3:$A$1389,'Summary By Town'!$A299,'Raw Data from UFBs'!$D$3:$D$1389,'Summary By Town'!$K$2)</f>
        <v>0</v>
      </c>
      <c r="N299" s="34">
        <f t="shared" si="46"/>
        <v>0</v>
      </c>
      <c r="O299" s="32">
        <f>COUNTIFS('Raw Data from UFBs'!$A$3:$A$1389,'Summary By Town'!$A299,'Raw Data from UFBs'!$D$3:$D$1389,'Summary By Town'!$O$2)</f>
        <v>0</v>
      </c>
      <c r="P299" s="33">
        <f>SUMIFS('Raw Data from UFBs'!E$3:E$1389,'Raw Data from UFBs'!$A$3:$A$1389,'Summary By Town'!$A299,'Raw Data from UFBs'!$D$3:$D$1389,'Summary By Town'!$O$2)</f>
        <v>0</v>
      </c>
      <c r="Q299" s="33">
        <f>SUMIFS('Raw Data from UFBs'!F$3:F$1389,'Raw Data from UFBs'!$A$3:$A$1389,'Summary By Town'!$A299,'Raw Data from UFBs'!$D$3:$D$1389,'Summary By Town'!$O$2)</f>
        <v>0</v>
      </c>
      <c r="R299" s="34">
        <f t="shared" si="47"/>
        <v>0</v>
      </c>
      <c r="S299" s="32">
        <f t="shared" si="48"/>
        <v>2</v>
      </c>
      <c r="T299" s="33">
        <f t="shared" si="49"/>
        <v>97611.7</v>
      </c>
      <c r="U299" s="33">
        <f t="shared" si="50"/>
        <v>13019900</v>
      </c>
      <c r="V299" s="34">
        <f t="shared" si="51"/>
        <v>360844.58420878154</v>
      </c>
      <c r="W299" s="73">
        <v>6647078178</v>
      </c>
      <c r="X299" s="74">
        <v>2.7714850667730286</v>
      </c>
      <c r="Y299" s="75">
        <v>0.1600165279800852</v>
      </c>
      <c r="Z299" s="5">
        <f t="shared" si="52"/>
        <v>42121.61218127302</v>
      </c>
      <c r="AA299" s="10">
        <f t="shared" si="53"/>
        <v>1.9587403143673391E-3</v>
      </c>
      <c r="AB299" s="73">
        <v>41880000</v>
      </c>
      <c r="AC299" s="7">
        <f t="shared" si="54"/>
        <v>1.0057691542806357E-3</v>
      </c>
      <c r="AE299" s="6" t="s">
        <v>605</v>
      </c>
      <c r="AF299" s="6" t="s">
        <v>592</v>
      </c>
      <c r="AG299" s="6" t="s">
        <v>584</v>
      </c>
      <c r="AH299" s="6" t="s">
        <v>599</v>
      </c>
      <c r="AI299" s="6" t="s">
        <v>697</v>
      </c>
      <c r="AJ299" s="6" t="s">
        <v>2319</v>
      </c>
      <c r="AK299" s="6" t="s">
        <v>2319</v>
      </c>
      <c r="AL299" s="6" t="s">
        <v>2319</v>
      </c>
      <c r="AM299" s="6" t="s">
        <v>2319</v>
      </c>
      <c r="AN299" s="6" t="s">
        <v>2319</v>
      </c>
      <c r="AO299" s="6" t="s">
        <v>2319</v>
      </c>
      <c r="AP299" s="6" t="s">
        <v>2319</v>
      </c>
      <c r="AQ299" s="6" t="s">
        <v>2319</v>
      </c>
      <c r="AR299" s="6" t="s">
        <v>2319</v>
      </c>
      <c r="AS299" s="6" t="s">
        <v>2319</v>
      </c>
      <c r="AT299" s="6" t="s">
        <v>2319</v>
      </c>
    </row>
    <row r="300" spans="1:46" ht="17.25" customHeight="1" x14ac:dyDescent="0.25">
      <c r="A300" t="s">
        <v>630</v>
      </c>
      <c r="B300" t="s">
        <v>1942</v>
      </c>
      <c r="C300" t="s">
        <v>1485</v>
      </c>
      <c r="D300" s="28" t="str">
        <f t="shared" si="44"/>
        <v>Carteret borough, Middlesex County</v>
      </c>
      <c r="E300" t="s">
        <v>2215</v>
      </c>
      <c r="F300" t="s">
        <v>2201</v>
      </c>
      <c r="G300" s="32">
        <f>COUNTIFS('Raw Data from UFBs'!$A$3:$A$1389,'Summary By Town'!$A300,'Raw Data from UFBs'!$D$3:$D$1389,'Summary By Town'!$G$2)</f>
        <v>9</v>
      </c>
      <c r="H300" s="33">
        <f>SUMIFS('Raw Data from UFBs'!E$3:E$1389,'Raw Data from UFBs'!$A$3:$A$1389,'Summary By Town'!$A300,'Raw Data from UFBs'!$D$3:$D$1389,'Summary By Town'!$G$2)</f>
        <v>1281126.1599999999</v>
      </c>
      <c r="I300" s="33">
        <f>SUMIFS('Raw Data from UFBs'!F$3:F$1389,'Raw Data from UFBs'!$A$3:$A$1389,'Summary By Town'!$A300,'Raw Data from UFBs'!$D$3:$D$1389,'Summary By Town'!$G$2)</f>
        <v>9857700</v>
      </c>
      <c r="J300" s="34">
        <f t="shared" si="45"/>
        <v>275302.21409537934</v>
      </c>
      <c r="K300" s="32">
        <f>COUNTIFS('Raw Data from UFBs'!$A$3:$A$1389,'Summary By Town'!$A300,'Raw Data from UFBs'!$D$3:$D$1389,'Summary By Town'!$K$2)</f>
        <v>7</v>
      </c>
      <c r="L300" s="33">
        <f>SUMIFS('Raw Data from UFBs'!E$3:E$1389,'Raw Data from UFBs'!$A$3:$A$1389,'Summary By Town'!$A300,'Raw Data from UFBs'!$D$3:$D$1389,'Summary By Town'!$K$2)</f>
        <v>2817270.6100000003</v>
      </c>
      <c r="M300" s="33">
        <f>SUMIFS('Raw Data from UFBs'!F$3:F$1389,'Raw Data from UFBs'!$A$3:$A$1389,'Summary By Town'!$A300,'Raw Data from UFBs'!$D$3:$D$1389,'Summary By Town'!$K$2)</f>
        <v>206470850</v>
      </c>
      <c r="N300" s="34">
        <f t="shared" si="46"/>
        <v>5766241.8364481525</v>
      </c>
      <c r="O300" s="32">
        <f>COUNTIFS('Raw Data from UFBs'!$A$3:$A$1389,'Summary By Town'!$A300,'Raw Data from UFBs'!$D$3:$D$1389,'Summary By Town'!$O$2)</f>
        <v>0</v>
      </c>
      <c r="P300" s="33">
        <f>SUMIFS('Raw Data from UFBs'!E$3:E$1389,'Raw Data from UFBs'!$A$3:$A$1389,'Summary By Town'!$A300,'Raw Data from UFBs'!$D$3:$D$1389,'Summary By Town'!$O$2)</f>
        <v>0</v>
      </c>
      <c r="Q300" s="33">
        <f>SUMIFS('Raw Data from UFBs'!F$3:F$1389,'Raw Data from UFBs'!$A$3:$A$1389,'Summary By Town'!$A300,'Raw Data from UFBs'!$D$3:$D$1389,'Summary By Town'!$O$2)</f>
        <v>0</v>
      </c>
      <c r="R300" s="34">
        <f t="shared" si="47"/>
        <v>0</v>
      </c>
      <c r="S300" s="32">
        <f t="shared" si="48"/>
        <v>16</v>
      </c>
      <c r="T300" s="33">
        <f t="shared" si="49"/>
        <v>4098396.7700000005</v>
      </c>
      <c r="U300" s="33">
        <f t="shared" si="50"/>
        <v>216328550</v>
      </c>
      <c r="V300" s="34">
        <f t="shared" si="51"/>
        <v>6041544.0505435318</v>
      </c>
      <c r="W300" s="73">
        <v>2931773921</v>
      </c>
      <c r="X300" s="74">
        <v>2.7927631607309955</v>
      </c>
      <c r="Y300" s="75">
        <v>0.44390631590670049</v>
      </c>
      <c r="Z300" s="5">
        <f t="shared" si="52"/>
        <v>862575.35057020281</v>
      </c>
      <c r="AA300" s="10">
        <f t="shared" si="53"/>
        <v>7.3787596120717391E-2</v>
      </c>
      <c r="AB300" s="73">
        <v>48331717.099999994</v>
      </c>
      <c r="AC300" s="7">
        <f t="shared" si="54"/>
        <v>1.7846983354336543E-2</v>
      </c>
      <c r="AE300" s="6" t="s">
        <v>1031</v>
      </c>
      <c r="AF300" s="6" t="s">
        <v>1490</v>
      </c>
      <c r="AG300" s="6" t="s">
        <v>2319</v>
      </c>
      <c r="AH300" s="6" t="s">
        <v>2319</v>
      </c>
      <c r="AI300" s="6" t="s">
        <v>2319</v>
      </c>
      <c r="AJ300" s="6" t="s">
        <v>2319</v>
      </c>
      <c r="AK300" s="6" t="s">
        <v>2319</v>
      </c>
      <c r="AL300" s="6" t="s">
        <v>2319</v>
      </c>
      <c r="AM300" s="6" t="s">
        <v>2319</v>
      </c>
      <c r="AN300" s="6" t="s">
        <v>2319</v>
      </c>
      <c r="AO300" s="6" t="s">
        <v>2319</v>
      </c>
      <c r="AP300" s="6" t="s">
        <v>2319</v>
      </c>
      <c r="AQ300" s="6" t="s">
        <v>2319</v>
      </c>
      <c r="AR300" s="6" t="s">
        <v>2319</v>
      </c>
      <c r="AS300" s="6" t="s">
        <v>2319</v>
      </c>
      <c r="AT300" s="6" t="s">
        <v>2319</v>
      </c>
    </row>
    <row r="301" spans="1:46" ht="17.25" customHeight="1" x14ac:dyDescent="0.25">
      <c r="A301" t="s">
        <v>1487</v>
      </c>
      <c r="B301" t="s">
        <v>1943</v>
      </c>
      <c r="C301" t="s">
        <v>1485</v>
      </c>
      <c r="D301" s="28" t="str">
        <f t="shared" si="44"/>
        <v>Dunellen borough, Middlesex County</v>
      </c>
      <c r="E301" t="s">
        <v>2215</v>
      </c>
      <c r="F301" t="s">
        <v>2201</v>
      </c>
      <c r="G301" s="32">
        <f>COUNTIFS('Raw Data from UFBs'!$A$3:$A$1389,'Summary By Town'!$A301,'Raw Data from UFBs'!$D$3:$D$1389,'Summary By Town'!$G$2)</f>
        <v>0</v>
      </c>
      <c r="H301" s="33">
        <f>SUMIFS('Raw Data from UFBs'!E$3:E$1389,'Raw Data from UFBs'!$A$3:$A$1389,'Summary By Town'!$A301,'Raw Data from UFBs'!$D$3:$D$1389,'Summary By Town'!$G$2)</f>
        <v>0</v>
      </c>
      <c r="I301" s="33">
        <f>SUMIFS('Raw Data from UFBs'!F$3:F$1389,'Raw Data from UFBs'!$A$3:$A$1389,'Summary By Town'!$A301,'Raw Data from UFBs'!$D$3:$D$1389,'Summary By Town'!$G$2)</f>
        <v>0</v>
      </c>
      <c r="J301" s="34">
        <f t="shared" si="45"/>
        <v>0</v>
      </c>
      <c r="K301" s="32">
        <f>COUNTIFS('Raw Data from UFBs'!$A$3:$A$1389,'Summary By Town'!$A301,'Raw Data from UFBs'!$D$3:$D$1389,'Summary By Town'!$K$2)</f>
        <v>0</v>
      </c>
      <c r="L301" s="33">
        <f>SUMIFS('Raw Data from UFBs'!E$3:E$1389,'Raw Data from UFBs'!$A$3:$A$1389,'Summary By Town'!$A301,'Raw Data from UFBs'!$D$3:$D$1389,'Summary By Town'!$K$2)</f>
        <v>0</v>
      </c>
      <c r="M301" s="33">
        <f>SUMIFS('Raw Data from UFBs'!F$3:F$1389,'Raw Data from UFBs'!$A$3:$A$1389,'Summary By Town'!$A301,'Raw Data from UFBs'!$D$3:$D$1389,'Summary By Town'!$K$2)</f>
        <v>0</v>
      </c>
      <c r="N301" s="34">
        <f t="shared" si="46"/>
        <v>0</v>
      </c>
      <c r="O301" s="32">
        <f>COUNTIFS('Raw Data from UFBs'!$A$3:$A$1389,'Summary By Town'!$A301,'Raw Data from UFBs'!$D$3:$D$1389,'Summary By Town'!$O$2)</f>
        <v>0</v>
      </c>
      <c r="P301" s="33">
        <f>SUMIFS('Raw Data from UFBs'!E$3:E$1389,'Raw Data from UFBs'!$A$3:$A$1389,'Summary By Town'!$A301,'Raw Data from UFBs'!$D$3:$D$1389,'Summary By Town'!$O$2)</f>
        <v>0</v>
      </c>
      <c r="Q301" s="33">
        <f>SUMIFS('Raw Data from UFBs'!F$3:F$1389,'Raw Data from UFBs'!$A$3:$A$1389,'Summary By Town'!$A301,'Raw Data from UFBs'!$D$3:$D$1389,'Summary By Town'!$O$2)</f>
        <v>0</v>
      </c>
      <c r="R301" s="34">
        <f t="shared" si="47"/>
        <v>0</v>
      </c>
      <c r="S301" s="32">
        <f t="shared" si="48"/>
        <v>0</v>
      </c>
      <c r="T301" s="33">
        <f t="shared" si="49"/>
        <v>0</v>
      </c>
      <c r="U301" s="33">
        <f t="shared" si="50"/>
        <v>0</v>
      </c>
      <c r="V301" s="34">
        <f t="shared" si="51"/>
        <v>0</v>
      </c>
      <c r="W301" s="73">
        <v>706870425</v>
      </c>
      <c r="X301" s="74">
        <v>3.102685303809301</v>
      </c>
      <c r="Y301" s="75">
        <v>0.27136874205584932</v>
      </c>
      <c r="Z301" s="5">
        <f t="shared" si="52"/>
        <v>0</v>
      </c>
      <c r="AA301" s="10">
        <f t="shared" si="53"/>
        <v>0</v>
      </c>
      <c r="AB301" s="73">
        <v>7135113.7400000002</v>
      </c>
      <c r="AC301" s="7">
        <f t="shared" si="54"/>
        <v>0</v>
      </c>
      <c r="AE301" s="6" t="s">
        <v>655</v>
      </c>
      <c r="AF301" s="6" t="s">
        <v>696</v>
      </c>
      <c r="AG301" s="6" t="s">
        <v>1595</v>
      </c>
      <c r="AH301" s="6" t="s">
        <v>1039</v>
      </c>
      <c r="AI301" s="6" t="s">
        <v>2319</v>
      </c>
      <c r="AJ301" s="6" t="s">
        <v>2319</v>
      </c>
      <c r="AK301" s="6" t="s">
        <v>2319</v>
      </c>
      <c r="AL301" s="6" t="s">
        <v>2319</v>
      </c>
      <c r="AM301" s="6" t="s">
        <v>2319</v>
      </c>
      <c r="AN301" s="6" t="s">
        <v>2319</v>
      </c>
      <c r="AO301" s="6" t="s">
        <v>2319</v>
      </c>
      <c r="AP301" s="6" t="s">
        <v>2319</v>
      </c>
      <c r="AQ301" s="6" t="s">
        <v>2319</v>
      </c>
      <c r="AR301" s="6" t="s">
        <v>2319</v>
      </c>
      <c r="AS301" s="6" t="s">
        <v>2319</v>
      </c>
      <c r="AT301" s="6" t="s">
        <v>2319</v>
      </c>
    </row>
    <row r="302" spans="1:46" ht="17.25" customHeight="1" x14ac:dyDescent="0.25">
      <c r="A302" t="s">
        <v>645</v>
      </c>
      <c r="B302" t="s">
        <v>1944</v>
      </c>
      <c r="C302" t="s">
        <v>1485</v>
      </c>
      <c r="D302" s="28" t="str">
        <f t="shared" si="44"/>
        <v>Helmetta borough, Middlesex County</v>
      </c>
      <c r="E302" t="s">
        <v>2215</v>
      </c>
      <c r="F302" t="s">
        <v>2203</v>
      </c>
      <c r="G302" s="32">
        <f>COUNTIFS('Raw Data from UFBs'!$A$3:$A$1389,'Summary By Town'!$A302,'Raw Data from UFBs'!$D$3:$D$1389,'Summary By Town'!$G$2)</f>
        <v>0</v>
      </c>
      <c r="H302" s="33">
        <f>SUMIFS('Raw Data from UFBs'!E$3:E$1389,'Raw Data from UFBs'!$A$3:$A$1389,'Summary By Town'!$A302,'Raw Data from UFBs'!$D$3:$D$1389,'Summary By Town'!$G$2)</f>
        <v>0</v>
      </c>
      <c r="I302" s="33">
        <f>SUMIFS('Raw Data from UFBs'!F$3:F$1389,'Raw Data from UFBs'!$A$3:$A$1389,'Summary By Town'!$A302,'Raw Data from UFBs'!$D$3:$D$1389,'Summary By Town'!$G$2)</f>
        <v>0</v>
      </c>
      <c r="J302" s="34">
        <f t="shared" si="45"/>
        <v>0</v>
      </c>
      <c r="K302" s="32">
        <f>COUNTIFS('Raw Data from UFBs'!$A$3:$A$1389,'Summary By Town'!$A302,'Raw Data from UFBs'!$D$3:$D$1389,'Summary By Town'!$K$2)</f>
        <v>0</v>
      </c>
      <c r="L302" s="33">
        <f>SUMIFS('Raw Data from UFBs'!E$3:E$1389,'Raw Data from UFBs'!$A$3:$A$1389,'Summary By Town'!$A302,'Raw Data from UFBs'!$D$3:$D$1389,'Summary By Town'!$K$2)</f>
        <v>0</v>
      </c>
      <c r="M302" s="33">
        <f>SUMIFS('Raw Data from UFBs'!F$3:F$1389,'Raw Data from UFBs'!$A$3:$A$1389,'Summary By Town'!$A302,'Raw Data from UFBs'!$D$3:$D$1389,'Summary By Town'!$K$2)</f>
        <v>0</v>
      </c>
      <c r="N302" s="34">
        <f t="shared" si="46"/>
        <v>0</v>
      </c>
      <c r="O302" s="32">
        <f>COUNTIFS('Raw Data from UFBs'!$A$3:$A$1389,'Summary By Town'!$A302,'Raw Data from UFBs'!$D$3:$D$1389,'Summary By Town'!$O$2)</f>
        <v>1</v>
      </c>
      <c r="P302" s="33">
        <f>SUMIFS('Raw Data from UFBs'!E$3:E$1389,'Raw Data from UFBs'!$A$3:$A$1389,'Summary By Town'!$A302,'Raw Data from UFBs'!$D$3:$D$1389,'Summary By Town'!$O$2)</f>
        <v>0</v>
      </c>
      <c r="Q302" s="33">
        <f>SUMIFS('Raw Data from UFBs'!F$3:F$1389,'Raw Data from UFBs'!$A$3:$A$1389,'Summary By Town'!$A302,'Raw Data from UFBs'!$D$3:$D$1389,'Summary By Town'!$O$2)</f>
        <v>29187400</v>
      </c>
      <c r="R302" s="34">
        <f t="shared" si="47"/>
        <v>901412.55533138453</v>
      </c>
      <c r="S302" s="32">
        <f t="shared" si="48"/>
        <v>1</v>
      </c>
      <c r="T302" s="33">
        <f t="shared" si="49"/>
        <v>0</v>
      </c>
      <c r="U302" s="33">
        <f t="shared" si="50"/>
        <v>29187400</v>
      </c>
      <c r="V302" s="34">
        <f t="shared" si="51"/>
        <v>901412.55533138453</v>
      </c>
      <c r="W302" s="73">
        <v>222974378</v>
      </c>
      <c r="X302" s="74">
        <v>3.0883619484139886</v>
      </c>
      <c r="Y302" s="75">
        <v>0.23493873633504875</v>
      </c>
      <c r="Z302" s="5">
        <f t="shared" si="52"/>
        <v>211776.72666610268</v>
      </c>
      <c r="AA302" s="10">
        <f t="shared" si="53"/>
        <v>0.13090024182060955</v>
      </c>
      <c r="AB302" s="73">
        <v>2097857</v>
      </c>
      <c r="AC302" s="7">
        <f t="shared" si="54"/>
        <v>0.10094907644615561</v>
      </c>
      <c r="AE302" s="6" t="s">
        <v>1488</v>
      </c>
      <c r="AF302" s="6" t="s">
        <v>725</v>
      </c>
      <c r="AG302" s="6" t="s">
        <v>1077</v>
      </c>
      <c r="AH302" s="6" t="s">
        <v>2319</v>
      </c>
      <c r="AI302" s="6" t="s">
        <v>2319</v>
      </c>
      <c r="AJ302" s="6" t="s">
        <v>2319</v>
      </c>
      <c r="AK302" s="6" t="s">
        <v>2319</v>
      </c>
      <c r="AL302" s="6" t="s">
        <v>2319</v>
      </c>
      <c r="AM302" s="6" t="s">
        <v>2319</v>
      </c>
      <c r="AN302" s="6" t="s">
        <v>2319</v>
      </c>
      <c r="AO302" s="6" t="s">
        <v>2319</v>
      </c>
      <c r="AP302" s="6" t="s">
        <v>2319</v>
      </c>
      <c r="AQ302" s="6" t="s">
        <v>2319</v>
      </c>
      <c r="AR302" s="6" t="s">
        <v>2319</v>
      </c>
      <c r="AS302" s="6" t="s">
        <v>2319</v>
      </c>
      <c r="AT302" s="6" t="s">
        <v>2319</v>
      </c>
    </row>
    <row r="303" spans="1:46" ht="17.25" customHeight="1" x14ac:dyDescent="0.25">
      <c r="A303" t="s">
        <v>647</v>
      </c>
      <c r="B303" t="s">
        <v>1945</v>
      </c>
      <c r="C303" t="s">
        <v>1485</v>
      </c>
      <c r="D303" s="28" t="str">
        <f t="shared" si="44"/>
        <v>Highland Park borough, Middlesex County</v>
      </c>
      <c r="E303" t="s">
        <v>2215</v>
      </c>
      <c r="F303" t="s">
        <v>2205</v>
      </c>
      <c r="G303" s="32">
        <f>COUNTIFS('Raw Data from UFBs'!$A$3:$A$1389,'Summary By Town'!$A303,'Raw Data from UFBs'!$D$3:$D$1389,'Summary By Town'!$G$2)</f>
        <v>3</v>
      </c>
      <c r="H303" s="33">
        <f>SUMIFS('Raw Data from UFBs'!E$3:E$1389,'Raw Data from UFBs'!$A$3:$A$1389,'Summary By Town'!$A303,'Raw Data from UFBs'!$D$3:$D$1389,'Summary By Town'!$G$2)</f>
        <v>35000</v>
      </c>
      <c r="I303" s="33">
        <f>SUMIFS('Raw Data from UFBs'!F$3:F$1389,'Raw Data from UFBs'!$A$3:$A$1389,'Summary By Town'!$A303,'Raw Data from UFBs'!$D$3:$D$1389,'Summary By Town'!$G$2)</f>
        <v>9781500</v>
      </c>
      <c r="J303" s="34">
        <f t="shared" si="45"/>
        <v>823108.46206577483</v>
      </c>
      <c r="K303" s="32">
        <f>COUNTIFS('Raw Data from UFBs'!$A$3:$A$1389,'Summary By Town'!$A303,'Raw Data from UFBs'!$D$3:$D$1389,'Summary By Town'!$K$2)</f>
        <v>0</v>
      </c>
      <c r="L303" s="33">
        <f>SUMIFS('Raw Data from UFBs'!E$3:E$1389,'Raw Data from UFBs'!$A$3:$A$1389,'Summary By Town'!$A303,'Raw Data from UFBs'!$D$3:$D$1389,'Summary By Town'!$K$2)</f>
        <v>0</v>
      </c>
      <c r="M303" s="33">
        <f>SUMIFS('Raw Data from UFBs'!F$3:F$1389,'Raw Data from UFBs'!$A$3:$A$1389,'Summary By Town'!$A303,'Raw Data from UFBs'!$D$3:$D$1389,'Summary By Town'!$K$2)</f>
        <v>0</v>
      </c>
      <c r="N303" s="34">
        <f t="shared" si="46"/>
        <v>0</v>
      </c>
      <c r="O303" s="32">
        <f>COUNTIFS('Raw Data from UFBs'!$A$3:$A$1389,'Summary By Town'!$A303,'Raw Data from UFBs'!$D$3:$D$1389,'Summary By Town'!$O$2)</f>
        <v>0</v>
      </c>
      <c r="P303" s="33">
        <f>SUMIFS('Raw Data from UFBs'!E$3:E$1389,'Raw Data from UFBs'!$A$3:$A$1389,'Summary By Town'!$A303,'Raw Data from UFBs'!$D$3:$D$1389,'Summary By Town'!$O$2)</f>
        <v>0</v>
      </c>
      <c r="Q303" s="33">
        <f>SUMIFS('Raw Data from UFBs'!F$3:F$1389,'Raw Data from UFBs'!$A$3:$A$1389,'Summary By Town'!$A303,'Raw Data from UFBs'!$D$3:$D$1389,'Summary By Town'!$O$2)</f>
        <v>0</v>
      </c>
      <c r="R303" s="34">
        <f t="shared" si="47"/>
        <v>0</v>
      </c>
      <c r="S303" s="32">
        <f t="shared" si="48"/>
        <v>3</v>
      </c>
      <c r="T303" s="33">
        <f t="shared" si="49"/>
        <v>35000</v>
      </c>
      <c r="U303" s="33">
        <f t="shared" si="50"/>
        <v>9781500</v>
      </c>
      <c r="V303" s="34">
        <f t="shared" si="51"/>
        <v>823108.46206577483</v>
      </c>
      <c r="W303" s="73">
        <v>665269141</v>
      </c>
      <c r="X303" s="74">
        <v>8.414951306709348</v>
      </c>
      <c r="Y303" s="75">
        <v>0.27184527395208641</v>
      </c>
      <c r="Z303" s="5">
        <f t="shared" si="52"/>
        <v>214243.56077422807</v>
      </c>
      <c r="AA303" s="10">
        <f t="shared" si="53"/>
        <v>1.4703071880497761E-2</v>
      </c>
      <c r="AB303" s="73">
        <v>16023688.99</v>
      </c>
      <c r="AC303" s="7">
        <f t="shared" si="54"/>
        <v>1.3370426804210462E-2</v>
      </c>
      <c r="AE303" s="6" t="s">
        <v>660</v>
      </c>
      <c r="AF303" s="6" t="s">
        <v>696</v>
      </c>
      <c r="AG303" s="6" t="s">
        <v>642</v>
      </c>
      <c r="AH303" s="6" t="s">
        <v>2319</v>
      </c>
      <c r="AI303" s="6" t="s">
        <v>2319</v>
      </c>
      <c r="AJ303" s="6" t="s">
        <v>2319</v>
      </c>
      <c r="AK303" s="6" t="s">
        <v>2319</v>
      </c>
      <c r="AL303" s="6" t="s">
        <v>2319</v>
      </c>
      <c r="AM303" s="6" t="s">
        <v>2319</v>
      </c>
      <c r="AN303" s="6" t="s">
        <v>2319</v>
      </c>
      <c r="AO303" s="6" t="s">
        <v>2319</v>
      </c>
      <c r="AP303" s="6" t="s">
        <v>2319</v>
      </c>
      <c r="AQ303" s="6" t="s">
        <v>2319</v>
      </c>
      <c r="AR303" s="6" t="s">
        <v>2319</v>
      </c>
      <c r="AS303" s="6" t="s">
        <v>2319</v>
      </c>
      <c r="AT303" s="6" t="s">
        <v>2319</v>
      </c>
    </row>
    <row r="304" spans="1:46" ht="17.25" customHeight="1" x14ac:dyDescent="0.25">
      <c r="A304" t="s">
        <v>649</v>
      </c>
      <c r="B304" t="s">
        <v>1946</v>
      </c>
      <c r="C304" t="s">
        <v>1485</v>
      </c>
      <c r="D304" s="28" t="str">
        <f t="shared" si="44"/>
        <v>Jamesburg borough, Middlesex County</v>
      </c>
      <c r="E304" t="s">
        <v>2215</v>
      </c>
      <c r="F304" t="s">
        <v>2205</v>
      </c>
      <c r="G304" s="32">
        <f>COUNTIFS('Raw Data from UFBs'!$A$3:$A$1389,'Summary By Town'!$A304,'Raw Data from UFBs'!$D$3:$D$1389,'Summary By Town'!$G$2)</f>
        <v>2</v>
      </c>
      <c r="H304" s="33">
        <f>SUMIFS('Raw Data from UFBs'!E$3:E$1389,'Raw Data from UFBs'!$A$3:$A$1389,'Summary By Town'!$A304,'Raw Data from UFBs'!$D$3:$D$1389,'Summary By Town'!$G$2)</f>
        <v>48242.520000000004</v>
      </c>
      <c r="I304" s="33">
        <f>SUMIFS('Raw Data from UFBs'!F$3:F$1389,'Raw Data from UFBs'!$A$3:$A$1389,'Summary By Town'!$A304,'Raw Data from UFBs'!$D$3:$D$1389,'Summary By Town'!$G$2)</f>
        <v>3447100</v>
      </c>
      <c r="J304" s="34">
        <f t="shared" si="45"/>
        <v>213195.53646838054</v>
      </c>
      <c r="K304" s="32">
        <f>COUNTIFS('Raw Data from UFBs'!$A$3:$A$1389,'Summary By Town'!$A304,'Raw Data from UFBs'!$D$3:$D$1389,'Summary By Town'!$K$2)</f>
        <v>0</v>
      </c>
      <c r="L304" s="33">
        <f>SUMIFS('Raw Data from UFBs'!E$3:E$1389,'Raw Data from UFBs'!$A$3:$A$1389,'Summary By Town'!$A304,'Raw Data from UFBs'!$D$3:$D$1389,'Summary By Town'!$K$2)</f>
        <v>0</v>
      </c>
      <c r="M304" s="33">
        <f>SUMIFS('Raw Data from UFBs'!F$3:F$1389,'Raw Data from UFBs'!$A$3:$A$1389,'Summary By Town'!$A304,'Raw Data from UFBs'!$D$3:$D$1389,'Summary By Town'!$K$2)</f>
        <v>0</v>
      </c>
      <c r="N304" s="34">
        <f t="shared" si="46"/>
        <v>0</v>
      </c>
      <c r="O304" s="32">
        <f>COUNTIFS('Raw Data from UFBs'!$A$3:$A$1389,'Summary By Town'!$A304,'Raw Data from UFBs'!$D$3:$D$1389,'Summary By Town'!$O$2)</f>
        <v>0</v>
      </c>
      <c r="P304" s="33">
        <f>SUMIFS('Raw Data from UFBs'!E$3:E$1389,'Raw Data from UFBs'!$A$3:$A$1389,'Summary By Town'!$A304,'Raw Data from UFBs'!$D$3:$D$1389,'Summary By Town'!$O$2)</f>
        <v>0</v>
      </c>
      <c r="Q304" s="33">
        <f>SUMIFS('Raw Data from UFBs'!F$3:F$1389,'Raw Data from UFBs'!$A$3:$A$1389,'Summary By Town'!$A304,'Raw Data from UFBs'!$D$3:$D$1389,'Summary By Town'!$O$2)</f>
        <v>0</v>
      </c>
      <c r="R304" s="34">
        <f t="shared" si="47"/>
        <v>0</v>
      </c>
      <c r="S304" s="32">
        <f t="shared" si="48"/>
        <v>2</v>
      </c>
      <c r="T304" s="33">
        <f t="shared" si="49"/>
        <v>48242.520000000004</v>
      </c>
      <c r="U304" s="33">
        <f t="shared" si="50"/>
        <v>3447100</v>
      </c>
      <c r="V304" s="34">
        <f t="shared" si="51"/>
        <v>213195.53646838054</v>
      </c>
      <c r="W304" s="73">
        <v>264942994</v>
      </c>
      <c r="X304" s="74">
        <v>6.1847795674155241</v>
      </c>
      <c r="Y304" s="75">
        <v>0.30213186903709949</v>
      </c>
      <c r="Z304" s="5">
        <f t="shared" si="52"/>
        <v>49837.563168899258</v>
      </c>
      <c r="AA304" s="10">
        <f t="shared" si="53"/>
        <v>1.3010723355832539E-2</v>
      </c>
      <c r="AB304" s="73">
        <v>5713054.3800000008</v>
      </c>
      <c r="AC304" s="7">
        <f t="shared" si="54"/>
        <v>8.7234533148097312E-3</v>
      </c>
      <c r="AE304" s="6" t="s">
        <v>1488</v>
      </c>
      <c r="AF304" s="6" t="s">
        <v>2319</v>
      </c>
      <c r="AG304" s="6" t="s">
        <v>2319</v>
      </c>
      <c r="AH304" s="6" t="s">
        <v>2319</v>
      </c>
      <c r="AI304" s="6" t="s">
        <v>2319</v>
      </c>
      <c r="AJ304" s="6" t="s">
        <v>2319</v>
      </c>
      <c r="AK304" s="6" t="s">
        <v>2319</v>
      </c>
      <c r="AL304" s="6" t="s">
        <v>2319</v>
      </c>
      <c r="AM304" s="6" t="s">
        <v>2319</v>
      </c>
      <c r="AN304" s="6" t="s">
        <v>2319</v>
      </c>
      <c r="AO304" s="6" t="s">
        <v>2319</v>
      </c>
      <c r="AP304" s="6" t="s">
        <v>2319</v>
      </c>
      <c r="AQ304" s="6" t="s">
        <v>2319</v>
      </c>
      <c r="AR304" s="6" t="s">
        <v>2319</v>
      </c>
      <c r="AS304" s="6" t="s">
        <v>2319</v>
      </c>
      <c r="AT304" s="6" t="s">
        <v>2319</v>
      </c>
    </row>
    <row r="305" spans="1:46" ht="17.25" customHeight="1" x14ac:dyDescent="0.25">
      <c r="A305" t="s">
        <v>654</v>
      </c>
      <c r="B305" t="s">
        <v>1947</v>
      </c>
      <c r="C305" t="s">
        <v>1485</v>
      </c>
      <c r="D305" s="28" t="str">
        <f t="shared" si="44"/>
        <v>Metuchen borough, Middlesex County</v>
      </c>
      <c r="E305" t="s">
        <v>2215</v>
      </c>
      <c r="F305" t="s">
        <v>2201</v>
      </c>
      <c r="G305" s="32">
        <f>COUNTIFS('Raw Data from UFBs'!$A$3:$A$1389,'Summary By Town'!$A305,'Raw Data from UFBs'!$D$3:$D$1389,'Summary By Town'!$G$2)</f>
        <v>1</v>
      </c>
      <c r="H305" s="33">
        <f>SUMIFS('Raw Data from UFBs'!E$3:E$1389,'Raw Data from UFBs'!$A$3:$A$1389,'Summary By Town'!$A305,'Raw Data from UFBs'!$D$3:$D$1389,'Summary By Town'!$G$2)</f>
        <v>16000</v>
      </c>
      <c r="I305" s="33">
        <f>SUMIFS('Raw Data from UFBs'!F$3:F$1389,'Raw Data from UFBs'!$A$3:$A$1389,'Summary By Town'!$A305,'Raw Data from UFBs'!$D$3:$D$1389,'Summary By Town'!$G$2)</f>
        <v>7000000</v>
      </c>
      <c r="J305" s="34">
        <f t="shared" si="45"/>
        <v>417291.78290091717</v>
      </c>
      <c r="K305" s="32">
        <f>COUNTIFS('Raw Data from UFBs'!$A$3:$A$1389,'Summary By Town'!$A305,'Raw Data from UFBs'!$D$3:$D$1389,'Summary By Town'!$K$2)</f>
        <v>0</v>
      </c>
      <c r="L305" s="33">
        <f>SUMIFS('Raw Data from UFBs'!E$3:E$1389,'Raw Data from UFBs'!$A$3:$A$1389,'Summary By Town'!$A305,'Raw Data from UFBs'!$D$3:$D$1389,'Summary By Town'!$K$2)</f>
        <v>0</v>
      </c>
      <c r="M305" s="33">
        <f>SUMIFS('Raw Data from UFBs'!F$3:F$1389,'Raw Data from UFBs'!$A$3:$A$1389,'Summary By Town'!$A305,'Raw Data from UFBs'!$D$3:$D$1389,'Summary By Town'!$K$2)</f>
        <v>0</v>
      </c>
      <c r="N305" s="34">
        <f t="shared" si="46"/>
        <v>0</v>
      </c>
      <c r="O305" s="32">
        <f>COUNTIFS('Raw Data from UFBs'!$A$3:$A$1389,'Summary By Town'!$A305,'Raw Data from UFBs'!$D$3:$D$1389,'Summary By Town'!$O$2)</f>
        <v>0</v>
      </c>
      <c r="P305" s="33">
        <f>SUMIFS('Raw Data from UFBs'!E$3:E$1389,'Raw Data from UFBs'!$A$3:$A$1389,'Summary By Town'!$A305,'Raw Data from UFBs'!$D$3:$D$1389,'Summary By Town'!$O$2)</f>
        <v>0</v>
      </c>
      <c r="Q305" s="33">
        <f>SUMIFS('Raw Data from UFBs'!F$3:F$1389,'Raw Data from UFBs'!$A$3:$A$1389,'Summary By Town'!$A305,'Raw Data from UFBs'!$D$3:$D$1389,'Summary By Town'!$O$2)</f>
        <v>0</v>
      </c>
      <c r="R305" s="34">
        <f t="shared" si="47"/>
        <v>0</v>
      </c>
      <c r="S305" s="32">
        <f t="shared" si="48"/>
        <v>1</v>
      </c>
      <c r="T305" s="33">
        <f t="shared" si="49"/>
        <v>16000</v>
      </c>
      <c r="U305" s="33">
        <f t="shared" si="50"/>
        <v>7000000</v>
      </c>
      <c r="V305" s="34">
        <f t="shared" si="51"/>
        <v>417291.78290091717</v>
      </c>
      <c r="W305" s="73">
        <v>1171874100</v>
      </c>
      <c r="X305" s="74">
        <v>5.9613111842988165</v>
      </c>
      <c r="Y305" s="75">
        <v>0.23508253134182075</v>
      </c>
      <c r="Z305" s="5">
        <f t="shared" si="52"/>
        <v>94336.688131019982</v>
      </c>
      <c r="AA305" s="10">
        <f t="shared" si="53"/>
        <v>5.9733379208568565E-3</v>
      </c>
      <c r="AB305" s="73">
        <v>25172357.68</v>
      </c>
      <c r="AC305" s="7">
        <f t="shared" si="54"/>
        <v>3.7476302112921505E-3</v>
      </c>
      <c r="AE305" s="6" t="s">
        <v>642</v>
      </c>
      <c r="AF305" s="6" t="s">
        <v>2319</v>
      </c>
      <c r="AG305" s="6" t="s">
        <v>2319</v>
      </c>
      <c r="AH305" s="6" t="s">
        <v>2319</v>
      </c>
      <c r="AI305" s="6" t="s">
        <v>2319</v>
      </c>
      <c r="AJ305" s="6" t="s">
        <v>2319</v>
      </c>
      <c r="AK305" s="6" t="s">
        <v>2319</v>
      </c>
      <c r="AL305" s="6" t="s">
        <v>2319</v>
      </c>
      <c r="AM305" s="6" t="s">
        <v>2319</v>
      </c>
      <c r="AN305" s="6" t="s">
        <v>2319</v>
      </c>
      <c r="AO305" s="6" t="s">
        <v>2319</v>
      </c>
      <c r="AP305" s="6" t="s">
        <v>2319</v>
      </c>
      <c r="AQ305" s="6" t="s">
        <v>2319</v>
      </c>
      <c r="AR305" s="6" t="s">
        <v>2319</v>
      </c>
      <c r="AS305" s="6" t="s">
        <v>2319</v>
      </c>
      <c r="AT305" s="6" t="s">
        <v>2319</v>
      </c>
    </row>
    <row r="306" spans="1:46" ht="17.25" customHeight="1" x14ac:dyDescent="0.25">
      <c r="A306" t="s">
        <v>655</v>
      </c>
      <c r="B306" t="s">
        <v>1948</v>
      </c>
      <c r="C306" t="s">
        <v>1485</v>
      </c>
      <c r="D306" s="28" t="str">
        <f t="shared" si="44"/>
        <v>Middlesex borough, Middlesex County</v>
      </c>
      <c r="E306" t="s">
        <v>2215</v>
      </c>
      <c r="F306" t="s">
        <v>2201</v>
      </c>
      <c r="G306" s="32">
        <f>COUNTIFS('Raw Data from UFBs'!$A$3:$A$1389,'Summary By Town'!$A306,'Raw Data from UFBs'!$D$3:$D$1389,'Summary By Town'!$G$2)</f>
        <v>1</v>
      </c>
      <c r="H306" s="33">
        <f>SUMIFS('Raw Data from UFBs'!E$3:E$1389,'Raw Data from UFBs'!$A$3:$A$1389,'Summary By Town'!$A306,'Raw Data from UFBs'!$D$3:$D$1389,'Summary By Town'!$G$2)</f>
        <v>334000</v>
      </c>
      <c r="I306" s="33">
        <f>SUMIFS('Raw Data from UFBs'!F$3:F$1389,'Raw Data from UFBs'!$A$3:$A$1389,'Summary By Town'!$A306,'Raw Data from UFBs'!$D$3:$D$1389,'Summary By Town'!$G$2)</f>
        <v>3467800</v>
      </c>
      <c r="J306" s="34">
        <f t="shared" si="45"/>
        <v>317893.19338127074</v>
      </c>
      <c r="K306" s="32">
        <f>COUNTIFS('Raw Data from UFBs'!$A$3:$A$1389,'Summary By Town'!$A306,'Raw Data from UFBs'!$D$3:$D$1389,'Summary By Town'!$K$2)</f>
        <v>1</v>
      </c>
      <c r="L306" s="33">
        <f>SUMIFS('Raw Data from UFBs'!E$3:E$1389,'Raw Data from UFBs'!$A$3:$A$1389,'Summary By Town'!$A306,'Raw Data from UFBs'!$D$3:$D$1389,'Summary By Town'!$K$2)</f>
        <v>89000</v>
      </c>
      <c r="M306" s="33">
        <f>SUMIFS('Raw Data from UFBs'!F$3:F$1389,'Raw Data from UFBs'!$A$3:$A$1389,'Summary By Town'!$A306,'Raw Data from UFBs'!$D$3:$D$1389,'Summary By Town'!$K$2)</f>
        <v>1671400</v>
      </c>
      <c r="N306" s="34">
        <f t="shared" si="46"/>
        <v>153217.22227852122</v>
      </c>
      <c r="O306" s="32">
        <f>COUNTIFS('Raw Data from UFBs'!$A$3:$A$1389,'Summary By Town'!$A306,'Raw Data from UFBs'!$D$3:$D$1389,'Summary By Town'!$O$2)</f>
        <v>0</v>
      </c>
      <c r="P306" s="33">
        <f>SUMIFS('Raw Data from UFBs'!E$3:E$1389,'Raw Data from UFBs'!$A$3:$A$1389,'Summary By Town'!$A306,'Raw Data from UFBs'!$D$3:$D$1389,'Summary By Town'!$O$2)</f>
        <v>0</v>
      </c>
      <c r="Q306" s="33">
        <f>SUMIFS('Raw Data from UFBs'!F$3:F$1389,'Raw Data from UFBs'!$A$3:$A$1389,'Summary By Town'!$A306,'Raw Data from UFBs'!$D$3:$D$1389,'Summary By Town'!$O$2)</f>
        <v>0</v>
      </c>
      <c r="R306" s="34">
        <f t="shared" si="47"/>
        <v>0</v>
      </c>
      <c r="S306" s="32">
        <f t="shared" si="48"/>
        <v>2</v>
      </c>
      <c r="T306" s="33">
        <f t="shared" si="49"/>
        <v>423000</v>
      </c>
      <c r="U306" s="33">
        <f t="shared" si="50"/>
        <v>5139200</v>
      </c>
      <c r="V306" s="34">
        <f t="shared" si="51"/>
        <v>471110.41565979196</v>
      </c>
      <c r="W306" s="73">
        <v>536332475</v>
      </c>
      <c r="X306" s="74">
        <v>9.1669990593826274</v>
      </c>
      <c r="Y306" s="75">
        <v>0.29241931896376216</v>
      </c>
      <c r="Z306" s="5">
        <f t="shared" si="52"/>
        <v>14068.414982299884</v>
      </c>
      <c r="AA306" s="10">
        <f t="shared" si="53"/>
        <v>9.5821160186132671E-3</v>
      </c>
      <c r="AB306" s="73">
        <v>20269897.07</v>
      </c>
      <c r="AC306" s="7">
        <f t="shared" si="54"/>
        <v>6.9405458418047531E-4</v>
      </c>
      <c r="AE306" s="6" t="s">
        <v>974</v>
      </c>
      <c r="AF306" s="6" t="s">
        <v>957</v>
      </c>
      <c r="AG306" s="6" t="s">
        <v>696</v>
      </c>
      <c r="AH306" s="6" t="s">
        <v>1487</v>
      </c>
      <c r="AI306" s="6" t="s">
        <v>1595</v>
      </c>
      <c r="AJ306" s="6" t="s">
        <v>1593</v>
      </c>
      <c r="AK306" s="6" t="s">
        <v>2319</v>
      </c>
      <c r="AL306" s="6" t="s">
        <v>2319</v>
      </c>
      <c r="AM306" s="6" t="s">
        <v>2319</v>
      </c>
      <c r="AN306" s="6" t="s">
        <v>2319</v>
      </c>
      <c r="AO306" s="6" t="s">
        <v>2319</v>
      </c>
      <c r="AP306" s="6" t="s">
        <v>2319</v>
      </c>
      <c r="AQ306" s="6" t="s">
        <v>2319</v>
      </c>
      <c r="AR306" s="6" t="s">
        <v>2319</v>
      </c>
      <c r="AS306" s="6" t="s">
        <v>2319</v>
      </c>
      <c r="AT306" s="6" t="s">
        <v>2319</v>
      </c>
    </row>
    <row r="307" spans="1:46" ht="17.25" customHeight="1" x14ac:dyDescent="0.25">
      <c r="A307" t="s">
        <v>658</v>
      </c>
      <c r="B307" t="s">
        <v>1949</v>
      </c>
      <c r="C307" t="s">
        <v>1485</v>
      </c>
      <c r="D307" s="28" t="str">
        <f t="shared" si="44"/>
        <v>Milltown borough, Middlesex County</v>
      </c>
      <c r="E307" t="s">
        <v>2215</v>
      </c>
      <c r="F307" t="s">
        <v>2201</v>
      </c>
      <c r="G307" s="32">
        <f>COUNTIFS('Raw Data from UFBs'!$A$3:$A$1389,'Summary By Town'!$A307,'Raw Data from UFBs'!$D$3:$D$1389,'Summary By Town'!$G$2)</f>
        <v>0</v>
      </c>
      <c r="H307" s="33">
        <f>SUMIFS('Raw Data from UFBs'!E$3:E$1389,'Raw Data from UFBs'!$A$3:$A$1389,'Summary By Town'!$A307,'Raw Data from UFBs'!$D$3:$D$1389,'Summary By Town'!$G$2)</f>
        <v>0</v>
      </c>
      <c r="I307" s="33">
        <f>SUMIFS('Raw Data from UFBs'!F$3:F$1389,'Raw Data from UFBs'!$A$3:$A$1389,'Summary By Town'!$A307,'Raw Data from UFBs'!$D$3:$D$1389,'Summary By Town'!$G$2)</f>
        <v>0</v>
      </c>
      <c r="J307" s="34">
        <f t="shared" si="45"/>
        <v>0</v>
      </c>
      <c r="K307" s="32">
        <f>COUNTIFS('Raw Data from UFBs'!$A$3:$A$1389,'Summary By Town'!$A307,'Raw Data from UFBs'!$D$3:$D$1389,'Summary By Town'!$K$2)</f>
        <v>1</v>
      </c>
      <c r="L307" s="33">
        <f>SUMIFS('Raw Data from UFBs'!E$3:E$1389,'Raw Data from UFBs'!$A$3:$A$1389,'Summary By Town'!$A307,'Raw Data from UFBs'!$D$3:$D$1389,'Summary By Town'!$K$2)</f>
        <v>210133.16</v>
      </c>
      <c r="M307" s="33">
        <f>SUMIFS('Raw Data from UFBs'!F$3:F$1389,'Raw Data from UFBs'!$A$3:$A$1389,'Summary By Town'!$A307,'Raw Data from UFBs'!$D$3:$D$1389,'Summary By Town'!$K$2)</f>
        <v>13500000</v>
      </c>
      <c r="N307" s="34">
        <f t="shared" si="46"/>
        <v>818246.25343448378</v>
      </c>
      <c r="O307" s="32">
        <f>COUNTIFS('Raw Data from UFBs'!$A$3:$A$1389,'Summary By Town'!$A307,'Raw Data from UFBs'!$D$3:$D$1389,'Summary By Town'!$O$2)</f>
        <v>0</v>
      </c>
      <c r="P307" s="33">
        <f>SUMIFS('Raw Data from UFBs'!E$3:E$1389,'Raw Data from UFBs'!$A$3:$A$1389,'Summary By Town'!$A307,'Raw Data from UFBs'!$D$3:$D$1389,'Summary By Town'!$O$2)</f>
        <v>0</v>
      </c>
      <c r="Q307" s="33">
        <f>SUMIFS('Raw Data from UFBs'!F$3:F$1389,'Raw Data from UFBs'!$A$3:$A$1389,'Summary By Town'!$A307,'Raw Data from UFBs'!$D$3:$D$1389,'Summary By Town'!$O$2)</f>
        <v>0</v>
      </c>
      <c r="R307" s="34">
        <f t="shared" si="47"/>
        <v>0</v>
      </c>
      <c r="S307" s="32">
        <f t="shared" si="48"/>
        <v>1</v>
      </c>
      <c r="T307" s="33">
        <f t="shared" si="49"/>
        <v>210133.16</v>
      </c>
      <c r="U307" s="33">
        <f t="shared" si="50"/>
        <v>13500000</v>
      </c>
      <c r="V307" s="34">
        <f t="shared" si="51"/>
        <v>818246.25343448378</v>
      </c>
      <c r="W307" s="73">
        <v>505110150</v>
      </c>
      <c r="X307" s="74">
        <v>6.0610833587739537</v>
      </c>
      <c r="Y307" s="75">
        <v>0.2530978570561544</v>
      </c>
      <c r="Z307" s="5">
        <f t="shared" si="52"/>
        <v>153912.12079605684</v>
      </c>
      <c r="AA307" s="10">
        <f t="shared" si="53"/>
        <v>2.6726843639946655E-2</v>
      </c>
      <c r="AB307" s="73">
        <v>10406398.939999999</v>
      </c>
      <c r="AC307" s="7">
        <f t="shared" si="54"/>
        <v>1.4790142265683393E-2</v>
      </c>
      <c r="AE307" s="6" t="s">
        <v>1489</v>
      </c>
      <c r="AF307" s="6" t="s">
        <v>1077</v>
      </c>
      <c r="AG307" s="6" t="s">
        <v>2319</v>
      </c>
      <c r="AH307" s="6" t="s">
        <v>2319</v>
      </c>
      <c r="AI307" s="6" t="s">
        <v>2319</v>
      </c>
      <c r="AJ307" s="6" t="s">
        <v>2319</v>
      </c>
      <c r="AK307" s="6" t="s">
        <v>2319</v>
      </c>
      <c r="AL307" s="6" t="s">
        <v>2319</v>
      </c>
      <c r="AM307" s="6" t="s">
        <v>2319</v>
      </c>
      <c r="AN307" s="6" t="s">
        <v>2319</v>
      </c>
      <c r="AO307" s="6" t="s">
        <v>2319</v>
      </c>
      <c r="AP307" s="6" t="s">
        <v>2319</v>
      </c>
      <c r="AQ307" s="6" t="s">
        <v>2319</v>
      </c>
      <c r="AR307" s="6" t="s">
        <v>2319</v>
      </c>
      <c r="AS307" s="6" t="s">
        <v>2319</v>
      </c>
      <c r="AT307" s="6" t="s">
        <v>2319</v>
      </c>
    </row>
    <row r="308" spans="1:46" ht="17.25" customHeight="1" x14ac:dyDescent="0.25">
      <c r="A308" t="s">
        <v>660</v>
      </c>
      <c r="B308" t="s">
        <v>1950</v>
      </c>
      <c r="C308" t="s">
        <v>1485</v>
      </c>
      <c r="D308" s="28" t="str">
        <f t="shared" si="44"/>
        <v>New Brunswick city, Middlesex County</v>
      </c>
      <c r="E308" t="s">
        <v>2215</v>
      </c>
      <c r="F308" t="s">
        <v>2202</v>
      </c>
      <c r="G308" s="32">
        <f>COUNTIFS('Raw Data from UFBs'!$A$3:$A$1389,'Summary By Town'!$A308,'Raw Data from UFBs'!$D$3:$D$1389,'Summary By Town'!$G$2)</f>
        <v>5</v>
      </c>
      <c r="H308" s="33">
        <f>SUMIFS('Raw Data from UFBs'!E$3:E$1389,'Raw Data from UFBs'!$A$3:$A$1389,'Summary By Town'!$A308,'Raw Data from UFBs'!$D$3:$D$1389,'Summary By Town'!$G$2)</f>
        <v>453956.5</v>
      </c>
      <c r="I308" s="33">
        <f>SUMIFS('Raw Data from UFBs'!F$3:F$1389,'Raw Data from UFBs'!$A$3:$A$1389,'Summary By Town'!$A308,'Raw Data from UFBs'!$D$3:$D$1389,'Summary By Town'!$G$2)</f>
        <v>56583500</v>
      </c>
      <c r="J308" s="34">
        <f t="shared" si="45"/>
        <v>1370956.9747555426</v>
      </c>
      <c r="K308" s="32">
        <f>COUNTIFS('Raw Data from UFBs'!$A$3:$A$1389,'Summary By Town'!$A308,'Raw Data from UFBs'!$D$3:$D$1389,'Summary By Town'!$K$2)</f>
        <v>12</v>
      </c>
      <c r="L308" s="33">
        <f>SUMIFS('Raw Data from UFBs'!E$3:E$1389,'Raw Data from UFBs'!$A$3:$A$1389,'Summary By Town'!$A308,'Raw Data from UFBs'!$D$3:$D$1389,'Summary By Town'!$K$2)</f>
        <v>2138745.6</v>
      </c>
      <c r="M308" s="33">
        <f>SUMIFS('Raw Data from UFBs'!F$3:F$1389,'Raw Data from UFBs'!$A$3:$A$1389,'Summary By Town'!$A308,'Raw Data from UFBs'!$D$3:$D$1389,'Summary By Town'!$K$2)</f>
        <v>274590700</v>
      </c>
      <c r="N308" s="34">
        <f t="shared" si="46"/>
        <v>6653035.5203903392</v>
      </c>
      <c r="O308" s="32">
        <f>COUNTIFS('Raw Data from UFBs'!$A$3:$A$1389,'Summary By Town'!$A308,'Raw Data from UFBs'!$D$3:$D$1389,'Summary By Town'!$O$2)</f>
        <v>10</v>
      </c>
      <c r="P308" s="33">
        <f>SUMIFS('Raw Data from UFBs'!E$3:E$1389,'Raw Data from UFBs'!$A$3:$A$1389,'Summary By Town'!$A308,'Raw Data from UFBs'!$D$3:$D$1389,'Summary By Town'!$O$2)</f>
        <v>3112416.94</v>
      </c>
      <c r="Q308" s="33">
        <f>SUMIFS('Raw Data from UFBs'!F$3:F$1389,'Raw Data from UFBs'!$A$3:$A$1389,'Summary By Town'!$A308,'Raw Data from UFBs'!$D$3:$D$1389,'Summary By Town'!$O$2)</f>
        <v>373377100</v>
      </c>
      <c r="R308" s="34">
        <f t="shared" si="47"/>
        <v>9046523.0934636015</v>
      </c>
      <c r="S308" s="32">
        <f t="shared" si="48"/>
        <v>27</v>
      </c>
      <c r="T308" s="33">
        <f t="shared" si="49"/>
        <v>5705119.04</v>
      </c>
      <c r="U308" s="33">
        <f t="shared" si="50"/>
        <v>704551300</v>
      </c>
      <c r="V308" s="34">
        <f t="shared" si="51"/>
        <v>17070515.588609483</v>
      </c>
      <c r="W308" s="73">
        <v>7556753350</v>
      </c>
      <c r="X308" s="74">
        <v>2.4228917878101259</v>
      </c>
      <c r="Y308" s="75">
        <v>0.44559066708778028</v>
      </c>
      <c r="Z308" s="5">
        <f t="shared" si="52"/>
        <v>5064314.6298120553</v>
      </c>
      <c r="AA308" s="10">
        <f t="shared" si="53"/>
        <v>9.3234656123849804E-2</v>
      </c>
      <c r="AB308" s="73">
        <v>91893599.019999996</v>
      </c>
      <c r="AC308" s="7">
        <f t="shared" si="54"/>
        <v>5.5110635385059226E-2</v>
      </c>
      <c r="AE308" s="6" t="s">
        <v>1489</v>
      </c>
      <c r="AF308" s="6" t="s">
        <v>1077</v>
      </c>
      <c r="AG308" s="6" t="s">
        <v>647</v>
      </c>
      <c r="AH308" s="6" t="s">
        <v>960</v>
      </c>
      <c r="AI308" s="6" t="s">
        <v>696</v>
      </c>
      <c r="AJ308" s="6" t="s">
        <v>642</v>
      </c>
      <c r="AK308" s="6" t="s">
        <v>2319</v>
      </c>
      <c r="AL308" s="6" t="s">
        <v>2319</v>
      </c>
      <c r="AM308" s="6" t="s">
        <v>2319</v>
      </c>
      <c r="AN308" s="6" t="s">
        <v>2319</v>
      </c>
      <c r="AO308" s="6" t="s">
        <v>2319</v>
      </c>
      <c r="AP308" s="6" t="s">
        <v>2319</v>
      </c>
      <c r="AQ308" s="6" t="s">
        <v>2319</v>
      </c>
      <c r="AR308" s="6" t="s">
        <v>2319</v>
      </c>
      <c r="AS308" s="6" t="s">
        <v>2319</v>
      </c>
      <c r="AT308" s="6" t="s">
        <v>2319</v>
      </c>
    </row>
    <row r="309" spans="1:46" ht="17.25" customHeight="1" x14ac:dyDescent="0.25">
      <c r="A309" t="s">
        <v>690</v>
      </c>
      <c r="B309" t="s">
        <v>1951</v>
      </c>
      <c r="C309" t="s">
        <v>1485</v>
      </c>
      <c r="D309" s="28" t="str">
        <f t="shared" si="44"/>
        <v>Perth Amboy city, Middlesex County</v>
      </c>
      <c r="E309" t="s">
        <v>2215</v>
      </c>
      <c r="F309" t="s">
        <v>2205</v>
      </c>
      <c r="G309" s="32">
        <f>COUNTIFS('Raw Data from UFBs'!$A$3:$A$1389,'Summary By Town'!$A309,'Raw Data from UFBs'!$D$3:$D$1389,'Summary By Town'!$G$2)</f>
        <v>4</v>
      </c>
      <c r="H309" s="33">
        <f>SUMIFS('Raw Data from UFBs'!E$3:E$1389,'Raw Data from UFBs'!$A$3:$A$1389,'Summary By Town'!$A309,'Raw Data from UFBs'!$D$3:$D$1389,'Summary By Town'!$G$2)</f>
        <v>385809</v>
      </c>
      <c r="I309" s="33">
        <f>SUMIFS('Raw Data from UFBs'!F$3:F$1389,'Raw Data from UFBs'!$A$3:$A$1389,'Summary By Town'!$A309,'Raw Data from UFBs'!$D$3:$D$1389,'Summary By Town'!$G$2)</f>
        <v>84806800</v>
      </c>
      <c r="J309" s="34">
        <f t="shared" si="45"/>
        <v>2534319.8378391927</v>
      </c>
      <c r="K309" s="32">
        <f>COUNTIFS('Raw Data from UFBs'!$A$3:$A$1389,'Summary By Town'!$A309,'Raw Data from UFBs'!$D$3:$D$1389,'Summary By Town'!$K$2)</f>
        <v>0</v>
      </c>
      <c r="L309" s="33">
        <f>SUMIFS('Raw Data from UFBs'!E$3:E$1389,'Raw Data from UFBs'!$A$3:$A$1389,'Summary By Town'!$A309,'Raw Data from UFBs'!$D$3:$D$1389,'Summary By Town'!$K$2)</f>
        <v>0</v>
      </c>
      <c r="M309" s="33">
        <f>SUMIFS('Raw Data from UFBs'!F$3:F$1389,'Raw Data from UFBs'!$A$3:$A$1389,'Summary By Town'!$A309,'Raw Data from UFBs'!$D$3:$D$1389,'Summary By Town'!$K$2)</f>
        <v>0</v>
      </c>
      <c r="N309" s="34">
        <f t="shared" si="46"/>
        <v>0</v>
      </c>
      <c r="O309" s="32">
        <f>COUNTIFS('Raw Data from UFBs'!$A$3:$A$1389,'Summary By Town'!$A309,'Raw Data from UFBs'!$D$3:$D$1389,'Summary By Town'!$O$2)</f>
        <v>1</v>
      </c>
      <c r="P309" s="33">
        <f>SUMIFS('Raw Data from UFBs'!E$3:E$1389,'Raw Data from UFBs'!$A$3:$A$1389,'Summary By Town'!$A309,'Raw Data from UFBs'!$D$3:$D$1389,'Summary By Town'!$O$2)</f>
        <v>1065000</v>
      </c>
      <c r="Q309" s="33">
        <f>SUMIFS('Raw Data from UFBs'!F$3:F$1389,'Raw Data from UFBs'!$A$3:$A$1389,'Summary By Town'!$A309,'Raw Data from UFBs'!$D$3:$D$1389,'Summary By Town'!$O$2)</f>
        <v>111150100</v>
      </c>
      <c r="R309" s="34">
        <f t="shared" si="47"/>
        <v>3321548.5480858851</v>
      </c>
      <c r="S309" s="32">
        <f t="shared" si="48"/>
        <v>5</v>
      </c>
      <c r="T309" s="33">
        <f t="shared" si="49"/>
        <v>1450809</v>
      </c>
      <c r="U309" s="33">
        <f t="shared" si="50"/>
        <v>195956900</v>
      </c>
      <c r="V309" s="34">
        <f t="shared" si="51"/>
        <v>5855868.3859250778</v>
      </c>
      <c r="W309" s="73">
        <v>3981947514</v>
      </c>
      <c r="X309" s="74">
        <v>2.9883450829876761</v>
      </c>
      <c r="Y309" s="75">
        <v>0.59449327602888902</v>
      </c>
      <c r="Z309" s="5">
        <f t="shared" si="52"/>
        <v>2618778.1854404057</v>
      </c>
      <c r="AA309" s="10">
        <f t="shared" si="53"/>
        <v>4.9211321673889849E-2</v>
      </c>
      <c r="AB309" s="73">
        <v>77635419.170000002</v>
      </c>
      <c r="AC309" s="7">
        <f t="shared" si="54"/>
        <v>3.3731745296641073E-2</v>
      </c>
      <c r="AE309" s="6" t="s">
        <v>706</v>
      </c>
      <c r="AF309" s="6" t="s">
        <v>701</v>
      </c>
      <c r="AG309" s="6" t="s">
        <v>1490</v>
      </c>
      <c r="AH309" s="6" t="s">
        <v>2319</v>
      </c>
      <c r="AI309" s="6" t="s">
        <v>2319</v>
      </c>
      <c r="AJ309" s="6" t="s">
        <v>2319</v>
      </c>
      <c r="AK309" s="6" t="s">
        <v>2319</v>
      </c>
      <c r="AL309" s="6" t="s">
        <v>2319</v>
      </c>
      <c r="AM309" s="6" t="s">
        <v>2319</v>
      </c>
      <c r="AN309" s="6" t="s">
        <v>2319</v>
      </c>
      <c r="AO309" s="6" t="s">
        <v>2319</v>
      </c>
      <c r="AP309" s="6" t="s">
        <v>2319</v>
      </c>
      <c r="AQ309" s="6" t="s">
        <v>2319</v>
      </c>
      <c r="AR309" s="6" t="s">
        <v>2319</v>
      </c>
      <c r="AS309" s="6" t="s">
        <v>2319</v>
      </c>
      <c r="AT309" s="6" t="s">
        <v>2319</v>
      </c>
    </row>
    <row r="310" spans="1:46" ht="17.25" customHeight="1" x14ac:dyDescent="0.25">
      <c r="A310" t="s">
        <v>701</v>
      </c>
      <c r="B310" t="s">
        <v>1952</v>
      </c>
      <c r="C310" t="s">
        <v>1485</v>
      </c>
      <c r="D310" s="28" t="str">
        <f t="shared" si="44"/>
        <v>Sayreville borough, Middlesex County</v>
      </c>
      <c r="E310" t="s">
        <v>2215</v>
      </c>
      <c r="F310" t="s">
        <v>2201</v>
      </c>
      <c r="G310" s="32">
        <f>COUNTIFS('Raw Data from UFBs'!$A$3:$A$1389,'Summary By Town'!$A310,'Raw Data from UFBs'!$D$3:$D$1389,'Summary By Town'!$G$2)</f>
        <v>0</v>
      </c>
      <c r="H310" s="33">
        <f>SUMIFS('Raw Data from UFBs'!E$3:E$1389,'Raw Data from UFBs'!$A$3:$A$1389,'Summary By Town'!$A310,'Raw Data from UFBs'!$D$3:$D$1389,'Summary By Town'!$G$2)</f>
        <v>0</v>
      </c>
      <c r="I310" s="33">
        <f>SUMIFS('Raw Data from UFBs'!F$3:F$1389,'Raw Data from UFBs'!$A$3:$A$1389,'Summary By Town'!$A310,'Raw Data from UFBs'!$D$3:$D$1389,'Summary By Town'!$G$2)</f>
        <v>0</v>
      </c>
      <c r="J310" s="34">
        <f t="shared" si="45"/>
        <v>0</v>
      </c>
      <c r="K310" s="32">
        <f>COUNTIFS('Raw Data from UFBs'!$A$3:$A$1389,'Summary By Town'!$A310,'Raw Data from UFBs'!$D$3:$D$1389,'Summary By Town'!$K$2)</f>
        <v>3</v>
      </c>
      <c r="L310" s="33">
        <f>SUMIFS('Raw Data from UFBs'!E$3:E$1389,'Raw Data from UFBs'!$A$3:$A$1389,'Summary By Town'!$A310,'Raw Data from UFBs'!$D$3:$D$1389,'Summary By Town'!$K$2)</f>
        <v>1595039.81</v>
      </c>
      <c r="M310" s="33">
        <f>SUMIFS('Raw Data from UFBs'!F$3:F$1389,'Raw Data from UFBs'!$A$3:$A$1389,'Summary By Town'!$A310,'Raw Data from UFBs'!$D$3:$D$1389,'Summary By Town'!$K$2)</f>
        <v>102050000</v>
      </c>
      <c r="N310" s="34">
        <f t="shared" si="46"/>
        <v>5339567.5152482092</v>
      </c>
      <c r="O310" s="32">
        <f>COUNTIFS('Raw Data from UFBs'!$A$3:$A$1389,'Summary By Town'!$A310,'Raw Data from UFBs'!$D$3:$D$1389,'Summary By Town'!$O$2)</f>
        <v>2</v>
      </c>
      <c r="P310" s="33">
        <f>SUMIFS('Raw Data from UFBs'!E$3:E$1389,'Raw Data from UFBs'!$A$3:$A$1389,'Summary By Town'!$A310,'Raw Data from UFBs'!$D$3:$D$1389,'Summary By Town'!$O$2)</f>
        <v>225936.4</v>
      </c>
      <c r="Q310" s="33">
        <f>SUMIFS('Raw Data from UFBs'!F$3:F$1389,'Raw Data from UFBs'!$A$3:$A$1389,'Summary By Town'!$A310,'Raw Data from UFBs'!$D$3:$D$1389,'Summary By Town'!$O$2)</f>
        <v>9927500</v>
      </c>
      <c r="R310" s="34">
        <f t="shared" si="47"/>
        <v>519437.10443534149</v>
      </c>
      <c r="S310" s="32">
        <f t="shared" si="48"/>
        <v>5</v>
      </c>
      <c r="T310" s="33">
        <f t="shared" si="49"/>
        <v>1820976.21</v>
      </c>
      <c r="U310" s="33">
        <f t="shared" si="50"/>
        <v>111977500</v>
      </c>
      <c r="V310" s="34">
        <f t="shared" si="51"/>
        <v>5859004.6196835507</v>
      </c>
      <c r="W310" s="73">
        <v>2908090948</v>
      </c>
      <c r="X310" s="74">
        <v>5.232305257470073</v>
      </c>
      <c r="Y310" s="75">
        <v>0.28919118806853678</v>
      </c>
      <c r="Z310" s="5">
        <f t="shared" si="52"/>
        <v>1167762.2332508902</v>
      </c>
      <c r="AA310" s="10">
        <f t="shared" si="53"/>
        <v>3.8505501376086951E-2</v>
      </c>
      <c r="AB310" s="73">
        <v>59768562.329999998</v>
      </c>
      <c r="AC310" s="7">
        <f t="shared" si="54"/>
        <v>1.9538067969634736E-2</v>
      </c>
      <c r="AE310" s="6" t="s">
        <v>652</v>
      </c>
      <c r="AF310" s="6" t="s">
        <v>722</v>
      </c>
      <c r="AG310" s="6" t="s">
        <v>1077</v>
      </c>
      <c r="AH310" s="6" t="s">
        <v>706</v>
      </c>
      <c r="AI310" s="6" t="s">
        <v>690</v>
      </c>
      <c r="AJ310" s="6" t="s">
        <v>642</v>
      </c>
      <c r="AK310" s="6" t="s">
        <v>1490</v>
      </c>
      <c r="AL310" s="6" t="s">
        <v>2319</v>
      </c>
      <c r="AM310" s="6" t="s">
        <v>2319</v>
      </c>
      <c r="AN310" s="6" t="s">
        <v>2319</v>
      </c>
      <c r="AO310" s="6" t="s">
        <v>2319</v>
      </c>
      <c r="AP310" s="6" t="s">
        <v>2319</v>
      </c>
      <c r="AQ310" s="6" t="s">
        <v>2319</v>
      </c>
      <c r="AR310" s="6" t="s">
        <v>2319</v>
      </c>
      <c r="AS310" s="6" t="s">
        <v>2319</v>
      </c>
      <c r="AT310" s="6" t="s">
        <v>2319</v>
      </c>
    </row>
    <row r="311" spans="1:46" ht="17.25" customHeight="1" x14ac:dyDescent="0.25">
      <c r="A311" t="s">
        <v>706</v>
      </c>
      <c r="B311" t="s">
        <v>1953</v>
      </c>
      <c r="C311" t="s">
        <v>1485</v>
      </c>
      <c r="D311" s="28" t="str">
        <f t="shared" si="44"/>
        <v>South Amboy city, Middlesex County</v>
      </c>
      <c r="E311" t="s">
        <v>2215</v>
      </c>
      <c r="F311" t="s">
        <v>2201</v>
      </c>
      <c r="G311" s="32">
        <f>COUNTIFS('Raw Data from UFBs'!$A$3:$A$1389,'Summary By Town'!$A311,'Raw Data from UFBs'!$D$3:$D$1389,'Summary By Town'!$G$2)</f>
        <v>0</v>
      </c>
      <c r="H311" s="33">
        <f>SUMIFS('Raw Data from UFBs'!E$3:E$1389,'Raw Data from UFBs'!$A$3:$A$1389,'Summary By Town'!$A311,'Raw Data from UFBs'!$D$3:$D$1389,'Summary By Town'!$G$2)</f>
        <v>0</v>
      </c>
      <c r="I311" s="33">
        <f>SUMIFS('Raw Data from UFBs'!F$3:F$1389,'Raw Data from UFBs'!$A$3:$A$1389,'Summary By Town'!$A311,'Raw Data from UFBs'!$D$3:$D$1389,'Summary By Town'!$G$2)</f>
        <v>0</v>
      </c>
      <c r="J311" s="34">
        <f t="shared" si="45"/>
        <v>0</v>
      </c>
      <c r="K311" s="32">
        <f>COUNTIFS('Raw Data from UFBs'!$A$3:$A$1389,'Summary By Town'!$A311,'Raw Data from UFBs'!$D$3:$D$1389,'Summary By Town'!$K$2)</f>
        <v>0</v>
      </c>
      <c r="L311" s="33">
        <f>SUMIFS('Raw Data from UFBs'!E$3:E$1389,'Raw Data from UFBs'!$A$3:$A$1389,'Summary By Town'!$A311,'Raw Data from UFBs'!$D$3:$D$1389,'Summary By Town'!$K$2)</f>
        <v>0</v>
      </c>
      <c r="M311" s="33">
        <f>SUMIFS('Raw Data from UFBs'!F$3:F$1389,'Raw Data from UFBs'!$A$3:$A$1389,'Summary By Town'!$A311,'Raw Data from UFBs'!$D$3:$D$1389,'Summary By Town'!$K$2)</f>
        <v>0</v>
      </c>
      <c r="N311" s="34">
        <f t="shared" si="46"/>
        <v>0</v>
      </c>
      <c r="O311" s="32">
        <f>COUNTIFS('Raw Data from UFBs'!$A$3:$A$1389,'Summary By Town'!$A311,'Raw Data from UFBs'!$D$3:$D$1389,'Summary By Town'!$O$2)</f>
        <v>4</v>
      </c>
      <c r="P311" s="33">
        <f>SUMIFS('Raw Data from UFBs'!E$3:E$1389,'Raw Data from UFBs'!$A$3:$A$1389,'Summary By Town'!$A311,'Raw Data from UFBs'!$D$3:$D$1389,'Summary By Town'!$O$2)</f>
        <v>478680</v>
      </c>
      <c r="Q311" s="33">
        <f>SUMIFS('Raw Data from UFBs'!F$3:F$1389,'Raw Data from UFBs'!$A$3:$A$1389,'Summary By Town'!$A311,'Raw Data from UFBs'!$D$3:$D$1389,'Summary By Town'!$O$2)</f>
        <v>61199600</v>
      </c>
      <c r="R311" s="34">
        <f t="shared" si="47"/>
        <v>1696107.4997266575</v>
      </c>
      <c r="S311" s="32">
        <f t="shared" si="48"/>
        <v>4</v>
      </c>
      <c r="T311" s="33">
        <f t="shared" si="49"/>
        <v>478680</v>
      </c>
      <c r="U311" s="33">
        <f t="shared" si="50"/>
        <v>61199600</v>
      </c>
      <c r="V311" s="34">
        <f t="shared" si="51"/>
        <v>1696107.4997266575</v>
      </c>
      <c r="W311" s="73">
        <v>1012590700</v>
      </c>
      <c r="X311" s="74">
        <v>2.771435597171644</v>
      </c>
      <c r="Y311" s="75">
        <v>0.44037762372245626</v>
      </c>
      <c r="Z311" s="5">
        <f t="shared" si="52"/>
        <v>536127.82938399666</v>
      </c>
      <c r="AA311" s="10">
        <f t="shared" si="53"/>
        <v>6.0438635274845012E-2</v>
      </c>
      <c r="AB311" s="73">
        <v>18825136</v>
      </c>
      <c r="AC311" s="7">
        <f t="shared" si="54"/>
        <v>2.8479360222629823E-2</v>
      </c>
      <c r="AE311" s="6" t="s">
        <v>701</v>
      </c>
      <c r="AF311" s="6" t="s">
        <v>690</v>
      </c>
      <c r="AG311" s="6" t="s">
        <v>2319</v>
      </c>
      <c r="AH311" s="6" t="s">
        <v>2319</v>
      </c>
      <c r="AI311" s="6" t="s">
        <v>2319</v>
      </c>
      <c r="AJ311" s="6" t="s">
        <v>2319</v>
      </c>
      <c r="AK311" s="6" t="s">
        <v>2319</v>
      </c>
      <c r="AL311" s="6" t="s">
        <v>2319</v>
      </c>
      <c r="AM311" s="6" t="s">
        <v>2319</v>
      </c>
      <c r="AN311" s="6" t="s">
        <v>2319</v>
      </c>
      <c r="AO311" s="6" t="s">
        <v>2319</v>
      </c>
      <c r="AP311" s="6" t="s">
        <v>2319</v>
      </c>
      <c r="AQ311" s="6" t="s">
        <v>2319</v>
      </c>
      <c r="AR311" s="6" t="s">
        <v>2319</v>
      </c>
      <c r="AS311" s="6" t="s">
        <v>2319</v>
      </c>
      <c r="AT311" s="6" t="s">
        <v>2319</v>
      </c>
    </row>
    <row r="312" spans="1:46" ht="17.25" customHeight="1" x14ac:dyDescent="0.25">
      <c r="A312" t="s">
        <v>720</v>
      </c>
      <c r="B312" t="s">
        <v>1954</v>
      </c>
      <c r="C312" t="s">
        <v>1485</v>
      </c>
      <c r="D312" s="28" t="str">
        <f t="shared" si="44"/>
        <v>South Plainfield borough, Middlesex County</v>
      </c>
      <c r="E312" t="s">
        <v>2215</v>
      </c>
      <c r="F312" t="s">
        <v>2201</v>
      </c>
      <c r="G312" s="32">
        <f>COUNTIFS('Raw Data from UFBs'!$A$3:$A$1389,'Summary By Town'!$A312,'Raw Data from UFBs'!$D$3:$D$1389,'Summary By Town'!$G$2)</f>
        <v>1</v>
      </c>
      <c r="H312" s="33">
        <f>SUMIFS('Raw Data from UFBs'!E$3:E$1389,'Raw Data from UFBs'!$A$3:$A$1389,'Summary By Town'!$A312,'Raw Data from UFBs'!$D$3:$D$1389,'Summary By Town'!$G$2)</f>
        <v>0</v>
      </c>
      <c r="I312" s="33">
        <f>SUMIFS('Raw Data from UFBs'!F$3:F$1389,'Raw Data from UFBs'!$A$3:$A$1389,'Summary By Town'!$A312,'Raw Data from UFBs'!$D$3:$D$1389,'Summary By Town'!$G$2)</f>
        <v>5000000</v>
      </c>
      <c r="J312" s="34">
        <f t="shared" si="45"/>
        <v>304431.81384634785</v>
      </c>
      <c r="K312" s="32">
        <f>COUNTIFS('Raw Data from UFBs'!$A$3:$A$1389,'Summary By Town'!$A312,'Raw Data from UFBs'!$D$3:$D$1389,'Summary By Town'!$K$2)</f>
        <v>0</v>
      </c>
      <c r="L312" s="33">
        <f>SUMIFS('Raw Data from UFBs'!E$3:E$1389,'Raw Data from UFBs'!$A$3:$A$1389,'Summary By Town'!$A312,'Raw Data from UFBs'!$D$3:$D$1389,'Summary By Town'!$K$2)</f>
        <v>0</v>
      </c>
      <c r="M312" s="33">
        <f>SUMIFS('Raw Data from UFBs'!F$3:F$1389,'Raw Data from UFBs'!$A$3:$A$1389,'Summary By Town'!$A312,'Raw Data from UFBs'!$D$3:$D$1389,'Summary By Town'!$K$2)</f>
        <v>0</v>
      </c>
      <c r="N312" s="34">
        <f t="shared" si="46"/>
        <v>0</v>
      </c>
      <c r="O312" s="32">
        <f>COUNTIFS('Raw Data from UFBs'!$A$3:$A$1389,'Summary By Town'!$A312,'Raw Data from UFBs'!$D$3:$D$1389,'Summary By Town'!$O$2)</f>
        <v>0</v>
      </c>
      <c r="P312" s="33">
        <f>SUMIFS('Raw Data from UFBs'!E$3:E$1389,'Raw Data from UFBs'!$A$3:$A$1389,'Summary By Town'!$A312,'Raw Data from UFBs'!$D$3:$D$1389,'Summary By Town'!$O$2)</f>
        <v>0</v>
      </c>
      <c r="Q312" s="33">
        <f>SUMIFS('Raw Data from UFBs'!F$3:F$1389,'Raw Data from UFBs'!$A$3:$A$1389,'Summary By Town'!$A312,'Raw Data from UFBs'!$D$3:$D$1389,'Summary By Town'!$O$2)</f>
        <v>0</v>
      </c>
      <c r="R312" s="34">
        <f t="shared" si="47"/>
        <v>0</v>
      </c>
      <c r="S312" s="32">
        <f t="shared" si="48"/>
        <v>1</v>
      </c>
      <c r="T312" s="33">
        <f t="shared" si="49"/>
        <v>0</v>
      </c>
      <c r="U312" s="33">
        <f t="shared" si="50"/>
        <v>5000000</v>
      </c>
      <c r="V312" s="34">
        <f t="shared" si="51"/>
        <v>304431.81384634785</v>
      </c>
      <c r="W312" s="73">
        <v>1526810072</v>
      </c>
      <c r="X312" s="74">
        <v>6.0886362769269571</v>
      </c>
      <c r="Y312" s="75">
        <v>0.23212297362435541</v>
      </c>
      <c r="Z312" s="5">
        <f t="shared" si="52"/>
        <v>70665.617895870484</v>
      </c>
      <c r="AA312" s="10">
        <f t="shared" si="53"/>
        <v>3.2748015563261231E-3</v>
      </c>
      <c r="AB312" s="73">
        <v>29640385.09</v>
      </c>
      <c r="AC312" s="7">
        <f t="shared" si="54"/>
        <v>2.3840991836408857E-3</v>
      </c>
      <c r="AE312" s="6" t="s">
        <v>696</v>
      </c>
      <c r="AF312" s="6" t="s">
        <v>642</v>
      </c>
      <c r="AG312" s="6" t="s">
        <v>1039</v>
      </c>
      <c r="AH312" s="6" t="s">
        <v>1059</v>
      </c>
      <c r="AI312" s="6" t="s">
        <v>2319</v>
      </c>
      <c r="AJ312" s="6" t="s">
        <v>2319</v>
      </c>
      <c r="AK312" s="6" t="s">
        <v>2319</v>
      </c>
      <c r="AL312" s="6" t="s">
        <v>2319</v>
      </c>
      <c r="AM312" s="6" t="s">
        <v>2319</v>
      </c>
      <c r="AN312" s="6" t="s">
        <v>2319</v>
      </c>
      <c r="AO312" s="6" t="s">
        <v>2319</v>
      </c>
      <c r="AP312" s="6" t="s">
        <v>2319</v>
      </c>
      <c r="AQ312" s="6" t="s">
        <v>2319</v>
      </c>
      <c r="AR312" s="6" t="s">
        <v>2319</v>
      </c>
      <c r="AS312" s="6" t="s">
        <v>2319</v>
      </c>
      <c r="AT312" s="6" t="s">
        <v>2319</v>
      </c>
    </row>
    <row r="313" spans="1:46" ht="17.25" customHeight="1" x14ac:dyDescent="0.25">
      <c r="A313" t="s">
        <v>722</v>
      </c>
      <c r="B313" t="s">
        <v>1955</v>
      </c>
      <c r="C313" t="s">
        <v>1485</v>
      </c>
      <c r="D313" s="28" t="str">
        <f t="shared" si="44"/>
        <v>South River borough, Middlesex County</v>
      </c>
      <c r="E313" t="s">
        <v>2215</v>
      </c>
      <c r="F313" t="s">
        <v>2201</v>
      </c>
      <c r="G313" s="32">
        <f>COUNTIFS('Raw Data from UFBs'!$A$3:$A$1389,'Summary By Town'!$A313,'Raw Data from UFBs'!$D$3:$D$1389,'Summary By Town'!$G$2)</f>
        <v>0</v>
      </c>
      <c r="H313" s="33">
        <f>SUMIFS('Raw Data from UFBs'!E$3:E$1389,'Raw Data from UFBs'!$A$3:$A$1389,'Summary By Town'!$A313,'Raw Data from UFBs'!$D$3:$D$1389,'Summary By Town'!$G$2)</f>
        <v>0</v>
      </c>
      <c r="I313" s="33">
        <f>SUMIFS('Raw Data from UFBs'!F$3:F$1389,'Raw Data from UFBs'!$A$3:$A$1389,'Summary By Town'!$A313,'Raw Data from UFBs'!$D$3:$D$1389,'Summary By Town'!$G$2)</f>
        <v>0</v>
      </c>
      <c r="J313" s="34">
        <f t="shared" si="45"/>
        <v>0</v>
      </c>
      <c r="K313" s="32">
        <f>COUNTIFS('Raw Data from UFBs'!$A$3:$A$1389,'Summary By Town'!$A313,'Raw Data from UFBs'!$D$3:$D$1389,'Summary By Town'!$K$2)</f>
        <v>0</v>
      </c>
      <c r="L313" s="33">
        <f>SUMIFS('Raw Data from UFBs'!E$3:E$1389,'Raw Data from UFBs'!$A$3:$A$1389,'Summary By Town'!$A313,'Raw Data from UFBs'!$D$3:$D$1389,'Summary By Town'!$K$2)</f>
        <v>0</v>
      </c>
      <c r="M313" s="33">
        <f>SUMIFS('Raw Data from UFBs'!F$3:F$1389,'Raw Data from UFBs'!$A$3:$A$1389,'Summary By Town'!$A313,'Raw Data from UFBs'!$D$3:$D$1389,'Summary By Town'!$K$2)</f>
        <v>0</v>
      </c>
      <c r="N313" s="34">
        <f t="shared" si="46"/>
        <v>0</v>
      </c>
      <c r="O313" s="32">
        <f>COUNTIFS('Raw Data from UFBs'!$A$3:$A$1389,'Summary By Town'!$A313,'Raw Data from UFBs'!$D$3:$D$1389,'Summary By Town'!$O$2)</f>
        <v>2</v>
      </c>
      <c r="P313" s="33">
        <f>SUMIFS('Raw Data from UFBs'!E$3:E$1389,'Raw Data from UFBs'!$A$3:$A$1389,'Summary By Town'!$A313,'Raw Data from UFBs'!$D$3:$D$1389,'Summary By Town'!$O$2)</f>
        <v>77169.899999999994</v>
      </c>
      <c r="Q313" s="33">
        <f>SUMIFS('Raw Data from UFBs'!F$3:F$1389,'Raw Data from UFBs'!$A$3:$A$1389,'Summary By Town'!$A313,'Raw Data from UFBs'!$D$3:$D$1389,'Summary By Town'!$O$2)</f>
        <v>4075400</v>
      </c>
      <c r="R313" s="34">
        <f t="shared" si="47"/>
        <v>335655.30473294406</v>
      </c>
      <c r="S313" s="32">
        <f t="shared" si="48"/>
        <v>2</v>
      </c>
      <c r="T313" s="33">
        <f t="shared" si="49"/>
        <v>77169.899999999994</v>
      </c>
      <c r="U313" s="33">
        <f t="shared" si="50"/>
        <v>4075400</v>
      </c>
      <c r="V313" s="34">
        <f t="shared" si="51"/>
        <v>335655.30473294406</v>
      </c>
      <c r="W313" s="73">
        <v>464307900</v>
      </c>
      <c r="X313" s="74">
        <v>8.2361315388169025</v>
      </c>
      <c r="Y313" s="75">
        <v>0.31070988365995872</v>
      </c>
      <c r="Z313" s="5">
        <f t="shared" si="52"/>
        <v>80313.970032370387</v>
      </c>
      <c r="AA313" s="10">
        <f t="shared" si="53"/>
        <v>8.7773651923648086E-3</v>
      </c>
      <c r="AB313" s="73">
        <v>18602924.560000002</v>
      </c>
      <c r="AC313" s="7">
        <f t="shared" si="54"/>
        <v>4.3172765536587422E-3</v>
      </c>
      <c r="AE313" s="6" t="s">
        <v>1077</v>
      </c>
      <c r="AF313" s="6" t="s">
        <v>701</v>
      </c>
      <c r="AG313" s="6" t="s">
        <v>2319</v>
      </c>
      <c r="AH313" s="6" t="s">
        <v>2319</v>
      </c>
      <c r="AI313" s="6" t="s">
        <v>2319</v>
      </c>
      <c r="AJ313" s="6" t="s">
        <v>2319</v>
      </c>
      <c r="AK313" s="6" t="s">
        <v>2319</v>
      </c>
      <c r="AL313" s="6" t="s">
        <v>2319</v>
      </c>
      <c r="AM313" s="6" t="s">
        <v>2319</v>
      </c>
      <c r="AN313" s="6" t="s">
        <v>2319</v>
      </c>
      <c r="AO313" s="6" t="s">
        <v>2319</v>
      </c>
      <c r="AP313" s="6" t="s">
        <v>2319</v>
      </c>
      <c r="AQ313" s="6" t="s">
        <v>2319</v>
      </c>
      <c r="AR313" s="6" t="s">
        <v>2319</v>
      </c>
      <c r="AS313" s="6" t="s">
        <v>2319</v>
      </c>
      <c r="AT313" s="6" t="s">
        <v>2319</v>
      </c>
    </row>
    <row r="314" spans="1:46" ht="17.25" customHeight="1" x14ac:dyDescent="0.25">
      <c r="A314" t="s">
        <v>725</v>
      </c>
      <c r="B314" t="s">
        <v>1956</v>
      </c>
      <c r="C314" t="s">
        <v>1485</v>
      </c>
      <c r="D314" s="28" t="str">
        <f t="shared" si="44"/>
        <v>Spotswood borough, Middlesex County</v>
      </c>
      <c r="E314" t="s">
        <v>2215</v>
      </c>
      <c r="F314" t="s">
        <v>2201</v>
      </c>
      <c r="G314" s="32">
        <f>COUNTIFS('Raw Data from UFBs'!$A$3:$A$1389,'Summary By Town'!$A314,'Raw Data from UFBs'!$D$3:$D$1389,'Summary By Town'!$G$2)</f>
        <v>0</v>
      </c>
      <c r="H314" s="33">
        <f>SUMIFS('Raw Data from UFBs'!E$3:E$1389,'Raw Data from UFBs'!$A$3:$A$1389,'Summary By Town'!$A314,'Raw Data from UFBs'!$D$3:$D$1389,'Summary By Town'!$G$2)</f>
        <v>0</v>
      </c>
      <c r="I314" s="33">
        <f>SUMIFS('Raw Data from UFBs'!F$3:F$1389,'Raw Data from UFBs'!$A$3:$A$1389,'Summary By Town'!$A314,'Raw Data from UFBs'!$D$3:$D$1389,'Summary By Town'!$G$2)</f>
        <v>0</v>
      </c>
      <c r="J314" s="34">
        <f t="shared" si="45"/>
        <v>0</v>
      </c>
      <c r="K314" s="32">
        <f>COUNTIFS('Raw Data from UFBs'!$A$3:$A$1389,'Summary By Town'!$A314,'Raw Data from UFBs'!$D$3:$D$1389,'Summary By Town'!$K$2)</f>
        <v>0</v>
      </c>
      <c r="L314" s="33">
        <f>SUMIFS('Raw Data from UFBs'!E$3:E$1389,'Raw Data from UFBs'!$A$3:$A$1389,'Summary By Town'!$A314,'Raw Data from UFBs'!$D$3:$D$1389,'Summary By Town'!$K$2)</f>
        <v>0</v>
      </c>
      <c r="M314" s="33">
        <f>SUMIFS('Raw Data from UFBs'!F$3:F$1389,'Raw Data from UFBs'!$A$3:$A$1389,'Summary By Town'!$A314,'Raw Data from UFBs'!$D$3:$D$1389,'Summary By Town'!$K$2)</f>
        <v>0</v>
      </c>
      <c r="N314" s="34">
        <f t="shared" si="46"/>
        <v>0</v>
      </c>
      <c r="O314" s="32">
        <f>COUNTIFS('Raw Data from UFBs'!$A$3:$A$1389,'Summary By Town'!$A314,'Raw Data from UFBs'!$D$3:$D$1389,'Summary By Town'!$O$2)</f>
        <v>3</v>
      </c>
      <c r="P314" s="33">
        <f>SUMIFS('Raw Data from UFBs'!E$3:E$1389,'Raw Data from UFBs'!$A$3:$A$1389,'Summary By Town'!$A314,'Raw Data from UFBs'!$D$3:$D$1389,'Summary By Town'!$O$2)</f>
        <v>57640.78</v>
      </c>
      <c r="Q314" s="33">
        <f>SUMIFS('Raw Data from UFBs'!F$3:F$1389,'Raw Data from UFBs'!$A$3:$A$1389,'Summary By Town'!$A314,'Raw Data from UFBs'!$D$3:$D$1389,'Summary By Town'!$O$2)</f>
        <v>7146700</v>
      </c>
      <c r="R314" s="34">
        <f t="shared" si="47"/>
        <v>237325.30651329979</v>
      </c>
      <c r="S314" s="32">
        <f t="shared" si="48"/>
        <v>3</v>
      </c>
      <c r="T314" s="33">
        <f t="shared" si="49"/>
        <v>57640.78</v>
      </c>
      <c r="U314" s="33">
        <f t="shared" si="50"/>
        <v>7146700</v>
      </c>
      <c r="V314" s="34">
        <f t="shared" si="51"/>
        <v>237325.30651329979</v>
      </c>
      <c r="W314" s="73">
        <v>806562700</v>
      </c>
      <c r="X314" s="74">
        <v>3.3207677181538302</v>
      </c>
      <c r="Y314" s="75">
        <v>0.3007958130461213</v>
      </c>
      <c r="Z314" s="5">
        <f t="shared" si="52"/>
        <v>54048.35324437535</v>
      </c>
      <c r="AA314" s="10">
        <f t="shared" si="53"/>
        <v>8.8606874580240327E-3</v>
      </c>
      <c r="AB314" s="73">
        <v>11081091.779999999</v>
      </c>
      <c r="AC314" s="7">
        <f t="shared" si="54"/>
        <v>4.8775296078610187E-3</v>
      </c>
      <c r="AE314" s="6" t="s">
        <v>1488</v>
      </c>
      <c r="AF314" s="6" t="s">
        <v>645</v>
      </c>
      <c r="AG314" s="6" t="s">
        <v>652</v>
      </c>
      <c r="AH314" s="6" t="s">
        <v>1077</v>
      </c>
      <c r="AI314" s="6" t="s">
        <v>2319</v>
      </c>
      <c r="AJ314" s="6" t="s">
        <v>2319</v>
      </c>
      <c r="AK314" s="6" t="s">
        <v>2319</v>
      </c>
      <c r="AL314" s="6" t="s">
        <v>2319</v>
      </c>
      <c r="AM314" s="6" t="s">
        <v>2319</v>
      </c>
      <c r="AN314" s="6" t="s">
        <v>2319</v>
      </c>
      <c r="AO314" s="6" t="s">
        <v>2319</v>
      </c>
      <c r="AP314" s="6" t="s">
        <v>2319</v>
      </c>
      <c r="AQ314" s="6" t="s">
        <v>2319</v>
      </c>
      <c r="AR314" s="6" t="s">
        <v>2319</v>
      </c>
      <c r="AS314" s="6" t="s">
        <v>2319</v>
      </c>
      <c r="AT314" s="6" t="s">
        <v>2319</v>
      </c>
    </row>
    <row r="315" spans="1:46" ht="17.25" customHeight="1" x14ac:dyDescent="0.25">
      <c r="A315" t="s">
        <v>1486</v>
      </c>
      <c r="B315" t="s">
        <v>1957</v>
      </c>
      <c r="C315" t="s">
        <v>1485</v>
      </c>
      <c r="D315" s="28" t="str">
        <f t="shared" si="44"/>
        <v>Cranbury township, Middlesex County</v>
      </c>
      <c r="E315" t="s">
        <v>2215</v>
      </c>
      <c r="F315" t="s">
        <v>2204</v>
      </c>
      <c r="G315" s="32">
        <f>COUNTIFS('Raw Data from UFBs'!$A$3:$A$1389,'Summary By Town'!$A315,'Raw Data from UFBs'!$D$3:$D$1389,'Summary By Town'!$G$2)</f>
        <v>0</v>
      </c>
      <c r="H315" s="33">
        <f>SUMIFS('Raw Data from UFBs'!E$3:E$1389,'Raw Data from UFBs'!$A$3:$A$1389,'Summary By Town'!$A315,'Raw Data from UFBs'!$D$3:$D$1389,'Summary By Town'!$G$2)</f>
        <v>0</v>
      </c>
      <c r="I315" s="33">
        <f>SUMIFS('Raw Data from UFBs'!F$3:F$1389,'Raw Data from UFBs'!$A$3:$A$1389,'Summary By Town'!$A315,'Raw Data from UFBs'!$D$3:$D$1389,'Summary By Town'!$G$2)</f>
        <v>0</v>
      </c>
      <c r="J315" s="34">
        <f t="shared" si="45"/>
        <v>0</v>
      </c>
      <c r="K315" s="32">
        <f>COUNTIFS('Raw Data from UFBs'!$A$3:$A$1389,'Summary By Town'!$A315,'Raw Data from UFBs'!$D$3:$D$1389,'Summary By Town'!$K$2)</f>
        <v>0</v>
      </c>
      <c r="L315" s="33">
        <f>SUMIFS('Raw Data from UFBs'!E$3:E$1389,'Raw Data from UFBs'!$A$3:$A$1389,'Summary By Town'!$A315,'Raw Data from UFBs'!$D$3:$D$1389,'Summary By Town'!$K$2)</f>
        <v>0</v>
      </c>
      <c r="M315" s="33">
        <f>SUMIFS('Raw Data from UFBs'!F$3:F$1389,'Raw Data from UFBs'!$A$3:$A$1389,'Summary By Town'!$A315,'Raw Data from UFBs'!$D$3:$D$1389,'Summary By Town'!$K$2)</f>
        <v>0</v>
      </c>
      <c r="N315" s="34">
        <f t="shared" si="46"/>
        <v>0</v>
      </c>
      <c r="O315" s="32">
        <f>COUNTIFS('Raw Data from UFBs'!$A$3:$A$1389,'Summary By Town'!$A315,'Raw Data from UFBs'!$D$3:$D$1389,'Summary By Town'!$O$2)</f>
        <v>0</v>
      </c>
      <c r="P315" s="33">
        <f>SUMIFS('Raw Data from UFBs'!E$3:E$1389,'Raw Data from UFBs'!$A$3:$A$1389,'Summary By Town'!$A315,'Raw Data from UFBs'!$D$3:$D$1389,'Summary By Town'!$O$2)</f>
        <v>0</v>
      </c>
      <c r="Q315" s="33">
        <f>SUMIFS('Raw Data from UFBs'!F$3:F$1389,'Raw Data from UFBs'!$A$3:$A$1389,'Summary By Town'!$A315,'Raw Data from UFBs'!$D$3:$D$1389,'Summary By Town'!$O$2)</f>
        <v>0</v>
      </c>
      <c r="R315" s="34">
        <f t="shared" si="47"/>
        <v>0</v>
      </c>
      <c r="S315" s="32">
        <f t="shared" si="48"/>
        <v>0</v>
      </c>
      <c r="T315" s="33">
        <f t="shared" si="49"/>
        <v>0</v>
      </c>
      <c r="U315" s="33">
        <f t="shared" si="50"/>
        <v>0</v>
      </c>
      <c r="V315" s="34">
        <f t="shared" si="51"/>
        <v>0</v>
      </c>
      <c r="W315" s="73">
        <v>1842151493</v>
      </c>
      <c r="X315" s="74">
        <v>1.7983788731995483</v>
      </c>
      <c r="Y315" s="75">
        <v>0.22237568787583223</v>
      </c>
      <c r="Z315" s="5">
        <f t="shared" si="52"/>
        <v>0</v>
      </c>
      <c r="AA315" s="10">
        <f t="shared" si="53"/>
        <v>0</v>
      </c>
      <c r="AB315" s="73">
        <v>11405000.100000001</v>
      </c>
      <c r="AC315" s="7">
        <f t="shared" si="54"/>
        <v>0</v>
      </c>
      <c r="AE315" s="6" t="s">
        <v>584</v>
      </c>
      <c r="AF315" s="6" t="s">
        <v>697</v>
      </c>
      <c r="AG315" s="6" t="s">
        <v>1488</v>
      </c>
      <c r="AH315" s="6" t="s">
        <v>711</v>
      </c>
      <c r="AI315" s="6" t="s">
        <v>2319</v>
      </c>
      <c r="AJ315" s="6" t="s">
        <v>2319</v>
      </c>
      <c r="AK315" s="6" t="s">
        <v>2319</v>
      </c>
      <c r="AL315" s="6" t="s">
        <v>2319</v>
      </c>
      <c r="AM315" s="6" t="s">
        <v>2319</v>
      </c>
      <c r="AN315" s="6" t="s">
        <v>2319</v>
      </c>
      <c r="AO315" s="6" t="s">
        <v>2319</v>
      </c>
      <c r="AP315" s="6" t="s">
        <v>2319</v>
      </c>
      <c r="AQ315" s="6" t="s">
        <v>2319</v>
      </c>
      <c r="AR315" s="6" t="s">
        <v>2319</v>
      </c>
      <c r="AS315" s="6" t="s">
        <v>2319</v>
      </c>
      <c r="AT315" s="6" t="s">
        <v>2319</v>
      </c>
    </row>
    <row r="316" spans="1:46" ht="17.25" customHeight="1" x14ac:dyDescent="0.25">
      <c r="A316" t="s">
        <v>1077</v>
      </c>
      <c r="B316" t="s">
        <v>1958</v>
      </c>
      <c r="C316" t="s">
        <v>1485</v>
      </c>
      <c r="D316" s="28" t="str">
        <f t="shared" si="44"/>
        <v>East Brunswick township, Middlesex County</v>
      </c>
      <c r="E316" t="s">
        <v>2215</v>
      </c>
      <c r="F316" t="s">
        <v>2203</v>
      </c>
      <c r="G316" s="32">
        <f>COUNTIFS('Raw Data from UFBs'!$A$3:$A$1389,'Summary By Town'!$A316,'Raw Data from UFBs'!$D$3:$D$1389,'Summary By Town'!$G$2)</f>
        <v>3</v>
      </c>
      <c r="H316" s="33">
        <f>SUMIFS('Raw Data from UFBs'!E$3:E$1389,'Raw Data from UFBs'!$A$3:$A$1389,'Summary By Town'!$A316,'Raw Data from UFBs'!$D$3:$D$1389,'Summary By Town'!$G$2)</f>
        <v>164032.15</v>
      </c>
      <c r="I316" s="33">
        <f>SUMIFS('Raw Data from UFBs'!F$3:F$1389,'Raw Data from UFBs'!$A$3:$A$1389,'Summary By Town'!$A316,'Raw Data from UFBs'!$D$3:$D$1389,'Summary By Town'!$G$2)</f>
        <v>10427200</v>
      </c>
      <c r="J316" s="34">
        <f t="shared" si="45"/>
        <v>1149068.5567946061</v>
      </c>
      <c r="K316" s="32">
        <f>COUNTIFS('Raw Data from UFBs'!$A$3:$A$1389,'Summary By Town'!$A316,'Raw Data from UFBs'!$D$3:$D$1389,'Summary By Town'!$K$2)</f>
        <v>0</v>
      </c>
      <c r="L316" s="33">
        <f>SUMIFS('Raw Data from UFBs'!E$3:E$1389,'Raw Data from UFBs'!$A$3:$A$1389,'Summary By Town'!$A316,'Raw Data from UFBs'!$D$3:$D$1389,'Summary By Town'!$K$2)</f>
        <v>0</v>
      </c>
      <c r="M316" s="33">
        <f>SUMIFS('Raw Data from UFBs'!F$3:F$1389,'Raw Data from UFBs'!$A$3:$A$1389,'Summary By Town'!$A316,'Raw Data from UFBs'!$D$3:$D$1389,'Summary By Town'!$K$2)</f>
        <v>0</v>
      </c>
      <c r="N316" s="34">
        <f t="shared" si="46"/>
        <v>0</v>
      </c>
      <c r="O316" s="32">
        <f>COUNTIFS('Raw Data from UFBs'!$A$3:$A$1389,'Summary By Town'!$A316,'Raw Data from UFBs'!$D$3:$D$1389,'Summary By Town'!$O$2)</f>
        <v>1</v>
      </c>
      <c r="P316" s="33">
        <f>SUMIFS('Raw Data from UFBs'!E$3:E$1389,'Raw Data from UFBs'!$A$3:$A$1389,'Summary By Town'!$A316,'Raw Data from UFBs'!$D$3:$D$1389,'Summary By Town'!$O$2)</f>
        <v>2215945.38</v>
      </c>
      <c r="Q316" s="33">
        <f>SUMIFS('Raw Data from UFBs'!F$3:F$1389,'Raw Data from UFBs'!$A$3:$A$1389,'Summary By Town'!$A316,'Raw Data from UFBs'!$D$3:$D$1389,'Summary By Town'!$O$2)</f>
        <v>26925400</v>
      </c>
      <c r="R316" s="34">
        <f t="shared" si="47"/>
        <v>2967156.1415449488</v>
      </c>
      <c r="S316" s="32">
        <f t="shared" si="48"/>
        <v>4</v>
      </c>
      <c r="T316" s="33">
        <f t="shared" si="49"/>
        <v>2379977.5299999998</v>
      </c>
      <c r="U316" s="33">
        <f t="shared" si="50"/>
        <v>37352600</v>
      </c>
      <c r="V316" s="34">
        <f t="shared" si="51"/>
        <v>4116224.6983395549</v>
      </c>
      <c r="W316" s="73">
        <v>2112877802</v>
      </c>
      <c r="X316" s="74">
        <v>11.019914807375002</v>
      </c>
      <c r="Y316" s="75">
        <v>0.21051462107135382</v>
      </c>
      <c r="Z316" s="5">
        <f t="shared" si="52"/>
        <v>365505.41472921253</v>
      </c>
      <c r="AA316" s="10">
        <f t="shared" si="53"/>
        <v>1.7678542490551473E-2</v>
      </c>
      <c r="AB316" s="73">
        <v>68267249.719999999</v>
      </c>
      <c r="AC316" s="7">
        <f t="shared" si="54"/>
        <v>5.3540374957002524E-3</v>
      </c>
      <c r="AE316" s="6" t="s">
        <v>1488</v>
      </c>
      <c r="AF316" s="6" t="s">
        <v>645</v>
      </c>
      <c r="AG316" s="6" t="s">
        <v>725</v>
      </c>
      <c r="AH316" s="6" t="s">
        <v>711</v>
      </c>
      <c r="AI316" s="6" t="s">
        <v>658</v>
      </c>
      <c r="AJ316" s="6" t="s">
        <v>652</v>
      </c>
      <c r="AK316" s="6" t="s">
        <v>722</v>
      </c>
      <c r="AL316" s="6" t="s">
        <v>1489</v>
      </c>
      <c r="AM316" s="6" t="s">
        <v>660</v>
      </c>
      <c r="AN316" s="6" t="s">
        <v>701</v>
      </c>
      <c r="AO316" s="6" t="s">
        <v>642</v>
      </c>
      <c r="AP316" s="6" t="s">
        <v>2319</v>
      </c>
      <c r="AQ316" s="6" t="s">
        <v>2319</v>
      </c>
      <c r="AR316" s="6" t="s">
        <v>2319</v>
      </c>
      <c r="AS316" s="6" t="s">
        <v>2319</v>
      </c>
      <c r="AT316" s="6" t="s">
        <v>2319</v>
      </c>
    </row>
    <row r="317" spans="1:46" ht="17.25" customHeight="1" x14ac:dyDescent="0.25">
      <c r="A317" t="s">
        <v>642</v>
      </c>
      <c r="B317" t="s">
        <v>1959</v>
      </c>
      <c r="C317" t="s">
        <v>1485</v>
      </c>
      <c r="D317" s="28" t="str">
        <f t="shared" si="44"/>
        <v>Edison township, Middlesex County</v>
      </c>
      <c r="E317" t="s">
        <v>2215</v>
      </c>
      <c r="F317" t="s">
        <v>2205</v>
      </c>
      <c r="G317" s="32">
        <f>COUNTIFS('Raw Data from UFBs'!$A$3:$A$1389,'Summary By Town'!$A317,'Raw Data from UFBs'!$D$3:$D$1389,'Summary By Town'!$G$2)</f>
        <v>7</v>
      </c>
      <c r="H317" s="33">
        <f>SUMIFS('Raw Data from UFBs'!E$3:E$1389,'Raw Data from UFBs'!$A$3:$A$1389,'Summary By Town'!$A317,'Raw Data from UFBs'!$D$3:$D$1389,'Summary By Town'!$G$2)</f>
        <v>484392.05</v>
      </c>
      <c r="I317" s="33">
        <f>SUMIFS('Raw Data from UFBs'!F$3:F$1389,'Raw Data from UFBs'!$A$3:$A$1389,'Summary By Town'!$A317,'Raw Data from UFBs'!$D$3:$D$1389,'Summary By Town'!$G$2)</f>
        <v>33786300</v>
      </c>
      <c r="J317" s="34">
        <f t="shared" si="45"/>
        <v>1827004.6383715519</v>
      </c>
      <c r="K317" s="32">
        <f>COUNTIFS('Raw Data from UFBs'!$A$3:$A$1389,'Summary By Town'!$A317,'Raw Data from UFBs'!$D$3:$D$1389,'Summary By Town'!$K$2)</f>
        <v>0</v>
      </c>
      <c r="L317" s="33">
        <f>SUMIFS('Raw Data from UFBs'!E$3:E$1389,'Raw Data from UFBs'!$A$3:$A$1389,'Summary By Town'!$A317,'Raw Data from UFBs'!$D$3:$D$1389,'Summary By Town'!$K$2)</f>
        <v>0</v>
      </c>
      <c r="M317" s="33">
        <f>SUMIFS('Raw Data from UFBs'!F$3:F$1389,'Raw Data from UFBs'!$A$3:$A$1389,'Summary By Town'!$A317,'Raw Data from UFBs'!$D$3:$D$1389,'Summary By Town'!$K$2)</f>
        <v>0</v>
      </c>
      <c r="N317" s="34">
        <f t="shared" si="46"/>
        <v>0</v>
      </c>
      <c r="O317" s="32">
        <f>COUNTIFS('Raw Data from UFBs'!$A$3:$A$1389,'Summary By Town'!$A317,'Raw Data from UFBs'!$D$3:$D$1389,'Summary By Town'!$O$2)</f>
        <v>1</v>
      </c>
      <c r="P317" s="33">
        <f>SUMIFS('Raw Data from UFBs'!E$3:E$1389,'Raw Data from UFBs'!$A$3:$A$1389,'Summary By Town'!$A317,'Raw Data from UFBs'!$D$3:$D$1389,'Summary By Town'!$O$2)</f>
        <v>45000</v>
      </c>
      <c r="Q317" s="33">
        <f>SUMIFS('Raw Data from UFBs'!F$3:F$1389,'Raw Data from UFBs'!$A$3:$A$1389,'Summary By Town'!$A317,'Raw Data from UFBs'!$D$3:$D$1389,'Summary By Town'!$O$2)</f>
        <v>7968600</v>
      </c>
      <c r="R317" s="34">
        <f t="shared" si="47"/>
        <v>430904.51340713684</v>
      </c>
      <c r="S317" s="32">
        <f t="shared" si="48"/>
        <v>8</v>
      </c>
      <c r="T317" s="33">
        <f t="shared" si="49"/>
        <v>529392.05000000005</v>
      </c>
      <c r="U317" s="33">
        <f t="shared" si="50"/>
        <v>41754900</v>
      </c>
      <c r="V317" s="34">
        <f t="shared" si="51"/>
        <v>2257909.1517786887</v>
      </c>
      <c r="W317" s="73">
        <v>8016811965</v>
      </c>
      <c r="X317" s="74">
        <v>5.4075309766726507</v>
      </c>
      <c r="Y317" s="75">
        <v>0.25167108115971176</v>
      </c>
      <c r="Z317" s="5">
        <f t="shared" si="52"/>
        <v>435017.76780769409</v>
      </c>
      <c r="AA317" s="10">
        <f t="shared" si="53"/>
        <v>5.2084170343890557E-3</v>
      </c>
      <c r="AB317" s="73">
        <v>137736445.69</v>
      </c>
      <c r="AC317" s="7">
        <f t="shared" si="54"/>
        <v>3.1583344962071826E-3</v>
      </c>
      <c r="AE317" s="6" t="s">
        <v>1077</v>
      </c>
      <c r="AF317" s="6" t="s">
        <v>660</v>
      </c>
      <c r="AG317" s="6" t="s">
        <v>701</v>
      </c>
      <c r="AH317" s="6" t="s">
        <v>647</v>
      </c>
      <c r="AI317" s="6" t="s">
        <v>654</v>
      </c>
      <c r="AJ317" s="6" t="s">
        <v>696</v>
      </c>
      <c r="AK317" s="6" t="s">
        <v>720</v>
      </c>
      <c r="AL317" s="6" t="s">
        <v>1627</v>
      </c>
      <c r="AM317" s="6" t="s">
        <v>1039</v>
      </c>
      <c r="AN317" s="6" t="s">
        <v>1059</v>
      </c>
      <c r="AO317" s="6" t="s">
        <v>1490</v>
      </c>
      <c r="AP317" s="6" t="s">
        <v>2319</v>
      </c>
      <c r="AQ317" s="6" t="s">
        <v>2319</v>
      </c>
      <c r="AR317" s="6" t="s">
        <v>2319</v>
      </c>
      <c r="AS317" s="6" t="s">
        <v>2319</v>
      </c>
      <c r="AT317" s="6" t="s">
        <v>2319</v>
      </c>
    </row>
    <row r="318" spans="1:46" ht="17.25" customHeight="1" x14ac:dyDescent="0.25">
      <c r="A318" t="s">
        <v>1488</v>
      </c>
      <c r="B318" t="s">
        <v>1893</v>
      </c>
      <c r="C318" t="s">
        <v>1485</v>
      </c>
      <c r="D318" s="28" t="str">
        <f t="shared" si="44"/>
        <v>Monroe township, Middlesex County</v>
      </c>
      <c r="E318" t="s">
        <v>2215</v>
      </c>
      <c r="F318" t="s">
        <v>2203</v>
      </c>
      <c r="G318" s="32">
        <f>COUNTIFS('Raw Data from UFBs'!$A$3:$A$1389,'Summary By Town'!$A318,'Raw Data from UFBs'!$D$3:$D$1389,'Summary By Town'!$G$2)</f>
        <v>0</v>
      </c>
      <c r="H318" s="33">
        <f>SUMIFS('Raw Data from UFBs'!E$3:E$1389,'Raw Data from UFBs'!$A$3:$A$1389,'Summary By Town'!$A318,'Raw Data from UFBs'!$D$3:$D$1389,'Summary By Town'!$G$2)</f>
        <v>0</v>
      </c>
      <c r="I318" s="33">
        <f>SUMIFS('Raw Data from UFBs'!F$3:F$1389,'Raw Data from UFBs'!$A$3:$A$1389,'Summary By Town'!$A318,'Raw Data from UFBs'!$D$3:$D$1389,'Summary By Town'!$G$2)</f>
        <v>0</v>
      </c>
      <c r="J318" s="34">
        <f t="shared" si="45"/>
        <v>0</v>
      </c>
      <c r="K318" s="32">
        <f>COUNTIFS('Raw Data from UFBs'!$A$3:$A$1389,'Summary By Town'!$A318,'Raw Data from UFBs'!$D$3:$D$1389,'Summary By Town'!$K$2)</f>
        <v>0</v>
      </c>
      <c r="L318" s="33">
        <f>SUMIFS('Raw Data from UFBs'!E$3:E$1389,'Raw Data from UFBs'!$A$3:$A$1389,'Summary By Town'!$A318,'Raw Data from UFBs'!$D$3:$D$1389,'Summary By Town'!$K$2)</f>
        <v>0</v>
      </c>
      <c r="M318" s="33">
        <f>SUMIFS('Raw Data from UFBs'!F$3:F$1389,'Raw Data from UFBs'!$A$3:$A$1389,'Summary By Town'!$A318,'Raw Data from UFBs'!$D$3:$D$1389,'Summary By Town'!$K$2)</f>
        <v>0</v>
      </c>
      <c r="N318" s="34">
        <f t="shared" si="46"/>
        <v>0</v>
      </c>
      <c r="O318" s="32">
        <f>COUNTIFS('Raw Data from UFBs'!$A$3:$A$1389,'Summary By Town'!$A318,'Raw Data from UFBs'!$D$3:$D$1389,'Summary By Town'!$O$2)</f>
        <v>0</v>
      </c>
      <c r="P318" s="33">
        <f>SUMIFS('Raw Data from UFBs'!E$3:E$1389,'Raw Data from UFBs'!$A$3:$A$1389,'Summary By Town'!$A318,'Raw Data from UFBs'!$D$3:$D$1389,'Summary By Town'!$O$2)</f>
        <v>0</v>
      </c>
      <c r="Q318" s="33">
        <f>SUMIFS('Raw Data from UFBs'!F$3:F$1389,'Raw Data from UFBs'!$A$3:$A$1389,'Summary By Town'!$A318,'Raw Data from UFBs'!$D$3:$D$1389,'Summary By Town'!$O$2)</f>
        <v>0</v>
      </c>
      <c r="R318" s="34">
        <f t="shared" si="47"/>
        <v>0</v>
      </c>
      <c r="S318" s="32">
        <f t="shared" si="48"/>
        <v>0</v>
      </c>
      <c r="T318" s="33">
        <f t="shared" si="49"/>
        <v>0</v>
      </c>
      <c r="U318" s="33">
        <f t="shared" si="50"/>
        <v>0</v>
      </c>
      <c r="V318" s="34">
        <f t="shared" si="51"/>
        <v>0</v>
      </c>
      <c r="W318" s="73">
        <v>8083155519</v>
      </c>
      <c r="X318" s="74">
        <v>2.4559598770267073</v>
      </c>
      <c r="Y318" s="75">
        <v>0.21563681508180732</v>
      </c>
      <c r="Z318" s="5">
        <f t="shared" si="52"/>
        <v>0</v>
      </c>
      <c r="AA318" s="10">
        <f t="shared" si="53"/>
        <v>0</v>
      </c>
      <c r="AB318" s="73">
        <v>57688514.57</v>
      </c>
      <c r="AC318" s="7">
        <f t="shared" si="54"/>
        <v>0</v>
      </c>
      <c r="AE318" s="6" t="s">
        <v>1506</v>
      </c>
      <c r="AF318" s="6" t="s">
        <v>584</v>
      </c>
      <c r="AG318" s="6" t="s">
        <v>1486</v>
      </c>
      <c r="AH318" s="6" t="s">
        <v>801</v>
      </c>
      <c r="AI318" s="6" t="s">
        <v>649</v>
      </c>
      <c r="AJ318" s="6" t="s">
        <v>645</v>
      </c>
      <c r="AK318" s="6" t="s">
        <v>725</v>
      </c>
      <c r="AL318" s="6" t="s">
        <v>711</v>
      </c>
      <c r="AM318" s="6" t="s">
        <v>652</v>
      </c>
      <c r="AN318" s="6" t="s">
        <v>1077</v>
      </c>
      <c r="AO318" s="6" t="s">
        <v>2319</v>
      </c>
      <c r="AP318" s="6" t="s">
        <v>2319</v>
      </c>
      <c r="AQ318" s="6" t="s">
        <v>2319</v>
      </c>
      <c r="AR318" s="6" t="s">
        <v>2319</v>
      </c>
      <c r="AS318" s="6" t="s">
        <v>2319</v>
      </c>
      <c r="AT318" s="6" t="s">
        <v>2319</v>
      </c>
    </row>
    <row r="319" spans="1:46" ht="17.25" customHeight="1" x14ac:dyDescent="0.25">
      <c r="A319" t="s">
        <v>1489</v>
      </c>
      <c r="B319" t="s">
        <v>1960</v>
      </c>
      <c r="C319" t="s">
        <v>1485</v>
      </c>
      <c r="D319" s="28" t="str">
        <f t="shared" si="44"/>
        <v>North Brunswick township, Middlesex County</v>
      </c>
      <c r="E319" t="s">
        <v>2215</v>
      </c>
      <c r="F319" t="s">
        <v>2205</v>
      </c>
      <c r="G319" s="32">
        <f>COUNTIFS('Raw Data from UFBs'!$A$3:$A$1389,'Summary By Town'!$A319,'Raw Data from UFBs'!$D$3:$D$1389,'Summary By Town'!$G$2)</f>
        <v>0</v>
      </c>
      <c r="H319" s="33">
        <f>SUMIFS('Raw Data from UFBs'!E$3:E$1389,'Raw Data from UFBs'!$A$3:$A$1389,'Summary By Town'!$A319,'Raw Data from UFBs'!$D$3:$D$1389,'Summary By Town'!$G$2)</f>
        <v>0</v>
      </c>
      <c r="I319" s="33">
        <f>SUMIFS('Raw Data from UFBs'!F$3:F$1389,'Raw Data from UFBs'!$A$3:$A$1389,'Summary By Town'!$A319,'Raw Data from UFBs'!$D$3:$D$1389,'Summary By Town'!$G$2)</f>
        <v>0</v>
      </c>
      <c r="J319" s="34">
        <f t="shared" si="45"/>
        <v>0</v>
      </c>
      <c r="K319" s="32">
        <f>COUNTIFS('Raw Data from UFBs'!$A$3:$A$1389,'Summary By Town'!$A319,'Raw Data from UFBs'!$D$3:$D$1389,'Summary By Town'!$K$2)</f>
        <v>0</v>
      </c>
      <c r="L319" s="33">
        <f>SUMIFS('Raw Data from UFBs'!E$3:E$1389,'Raw Data from UFBs'!$A$3:$A$1389,'Summary By Town'!$A319,'Raw Data from UFBs'!$D$3:$D$1389,'Summary By Town'!$K$2)</f>
        <v>0</v>
      </c>
      <c r="M319" s="33">
        <f>SUMIFS('Raw Data from UFBs'!F$3:F$1389,'Raw Data from UFBs'!$A$3:$A$1389,'Summary By Town'!$A319,'Raw Data from UFBs'!$D$3:$D$1389,'Summary By Town'!$K$2)</f>
        <v>0</v>
      </c>
      <c r="N319" s="34">
        <f t="shared" si="46"/>
        <v>0</v>
      </c>
      <c r="O319" s="32">
        <f>COUNTIFS('Raw Data from UFBs'!$A$3:$A$1389,'Summary By Town'!$A319,'Raw Data from UFBs'!$D$3:$D$1389,'Summary By Town'!$O$2)</f>
        <v>0</v>
      </c>
      <c r="P319" s="33">
        <f>SUMIFS('Raw Data from UFBs'!E$3:E$1389,'Raw Data from UFBs'!$A$3:$A$1389,'Summary By Town'!$A319,'Raw Data from UFBs'!$D$3:$D$1389,'Summary By Town'!$O$2)</f>
        <v>0</v>
      </c>
      <c r="Q319" s="33">
        <f>SUMIFS('Raw Data from UFBs'!F$3:F$1389,'Raw Data from UFBs'!$A$3:$A$1389,'Summary By Town'!$A319,'Raw Data from UFBs'!$D$3:$D$1389,'Summary By Town'!$O$2)</f>
        <v>0</v>
      </c>
      <c r="R319" s="34">
        <f t="shared" si="47"/>
        <v>0</v>
      </c>
      <c r="S319" s="32">
        <f t="shared" si="48"/>
        <v>0</v>
      </c>
      <c r="T319" s="33">
        <f t="shared" si="49"/>
        <v>0</v>
      </c>
      <c r="U319" s="33">
        <f t="shared" si="50"/>
        <v>0</v>
      </c>
      <c r="V319" s="34">
        <f t="shared" si="51"/>
        <v>0</v>
      </c>
      <c r="W319" s="73">
        <v>2934721200</v>
      </c>
      <c r="X319" s="74">
        <v>5.6674716078411249</v>
      </c>
      <c r="Y319" s="75">
        <v>0.24582433644986226</v>
      </c>
      <c r="Z319" s="5">
        <f t="shared" si="52"/>
        <v>0</v>
      </c>
      <c r="AA319" s="10">
        <f t="shared" si="53"/>
        <v>0</v>
      </c>
      <c r="AB319" s="73">
        <v>48734424.119999997</v>
      </c>
      <c r="AC319" s="7">
        <f t="shared" si="54"/>
        <v>0</v>
      </c>
      <c r="AE319" s="6" t="s">
        <v>711</v>
      </c>
      <c r="AF319" s="6" t="s">
        <v>658</v>
      </c>
      <c r="AG319" s="6" t="s">
        <v>1077</v>
      </c>
      <c r="AH319" s="6" t="s">
        <v>660</v>
      </c>
      <c r="AI319" s="6" t="s">
        <v>960</v>
      </c>
      <c r="AJ319" s="6" t="s">
        <v>2319</v>
      </c>
      <c r="AK319" s="6" t="s">
        <v>2319</v>
      </c>
      <c r="AL319" s="6" t="s">
        <v>2319</v>
      </c>
      <c r="AM319" s="6" t="s">
        <v>2319</v>
      </c>
      <c r="AN319" s="6" t="s">
        <v>2319</v>
      </c>
      <c r="AO319" s="6" t="s">
        <v>2319</v>
      </c>
      <c r="AP319" s="6" t="s">
        <v>2319</v>
      </c>
      <c r="AQ319" s="6" t="s">
        <v>2319</v>
      </c>
      <c r="AR319" s="6" t="s">
        <v>2319</v>
      </c>
      <c r="AS319" s="6" t="s">
        <v>2319</v>
      </c>
      <c r="AT319" s="6" t="s">
        <v>2319</v>
      </c>
    </row>
    <row r="320" spans="1:46" ht="17.25" customHeight="1" x14ac:dyDescent="0.25">
      <c r="A320" t="s">
        <v>652</v>
      </c>
      <c r="B320" t="s">
        <v>1961</v>
      </c>
      <c r="C320" t="s">
        <v>1485</v>
      </c>
      <c r="D320" s="28" t="str">
        <f t="shared" si="44"/>
        <v>Old Bridge township, Middlesex County</v>
      </c>
      <c r="E320" t="s">
        <v>2215</v>
      </c>
      <c r="F320" t="s">
        <v>2201</v>
      </c>
      <c r="G320" s="32">
        <f>COUNTIFS('Raw Data from UFBs'!$A$3:$A$1389,'Summary By Town'!$A320,'Raw Data from UFBs'!$D$3:$D$1389,'Summary By Town'!$G$2)</f>
        <v>0</v>
      </c>
      <c r="H320" s="33">
        <f>SUMIFS('Raw Data from UFBs'!E$3:E$1389,'Raw Data from UFBs'!$A$3:$A$1389,'Summary By Town'!$A320,'Raw Data from UFBs'!$D$3:$D$1389,'Summary By Town'!$G$2)</f>
        <v>0</v>
      </c>
      <c r="I320" s="33">
        <f>SUMIFS('Raw Data from UFBs'!F$3:F$1389,'Raw Data from UFBs'!$A$3:$A$1389,'Summary By Town'!$A320,'Raw Data from UFBs'!$D$3:$D$1389,'Summary By Town'!$G$2)</f>
        <v>0</v>
      </c>
      <c r="J320" s="34">
        <f t="shared" si="45"/>
        <v>0</v>
      </c>
      <c r="K320" s="32">
        <f>COUNTIFS('Raw Data from UFBs'!$A$3:$A$1389,'Summary By Town'!$A320,'Raw Data from UFBs'!$D$3:$D$1389,'Summary By Town'!$K$2)</f>
        <v>1</v>
      </c>
      <c r="L320" s="33">
        <f>SUMIFS('Raw Data from UFBs'!E$3:E$1389,'Raw Data from UFBs'!$A$3:$A$1389,'Summary By Town'!$A320,'Raw Data from UFBs'!$D$3:$D$1389,'Summary By Town'!$K$2)</f>
        <v>155654.5</v>
      </c>
      <c r="M320" s="33">
        <f>SUMIFS('Raw Data from UFBs'!F$3:F$1389,'Raw Data from UFBs'!$A$3:$A$1389,'Summary By Town'!$A320,'Raw Data from UFBs'!$D$3:$D$1389,'Summary By Town'!$K$2)</f>
        <v>11340000</v>
      </c>
      <c r="N320" s="34">
        <f t="shared" si="46"/>
        <v>561444.15842447197</v>
      </c>
      <c r="O320" s="32">
        <f>COUNTIFS('Raw Data from UFBs'!$A$3:$A$1389,'Summary By Town'!$A320,'Raw Data from UFBs'!$D$3:$D$1389,'Summary By Town'!$O$2)</f>
        <v>0</v>
      </c>
      <c r="P320" s="33">
        <f>SUMIFS('Raw Data from UFBs'!E$3:E$1389,'Raw Data from UFBs'!$A$3:$A$1389,'Summary By Town'!$A320,'Raw Data from UFBs'!$D$3:$D$1389,'Summary By Town'!$O$2)</f>
        <v>0</v>
      </c>
      <c r="Q320" s="33">
        <f>SUMIFS('Raw Data from UFBs'!F$3:F$1389,'Raw Data from UFBs'!$A$3:$A$1389,'Summary By Town'!$A320,'Raw Data from UFBs'!$D$3:$D$1389,'Summary By Town'!$O$2)</f>
        <v>0</v>
      </c>
      <c r="R320" s="34">
        <f t="shared" si="47"/>
        <v>0</v>
      </c>
      <c r="S320" s="32">
        <f t="shared" si="48"/>
        <v>1</v>
      </c>
      <c r="T320" s="33">
        <f t="shared" si="49"/>
        <v>155654.5</v>
      </c>
      <c r="U320" s="33">
        <f t="shared" si="50"/>
        <v>11340000</v>
      </c>
      <c r="V320" s="34">
        <f t="shared" si="51"/>
        <v>561444.15842447197</v>
      </c>
      <c r="W320" s="73">
        <v>3895306483</v>
      </c>
      <c r="X320" s="74">
        <v>4.9510066880464905</v>
      </c>
      <c r="Y320" s="75">
        <v>0.21350499969111014</v>
      </c>
      <c r="Z320" s="5">
        <f t="shared" si="52"/>
        <v>86638.120896572582</v>
      </c>
      <c r="AA320" s="10">
        <f t="shared" si="53"/>
        <v>2.9111958325975964E-3</v>
      </c>
      <c r="AB320" s="73">
        <v>54714366</v>
      </c>
      <c r="AC320" s="7">
        <f t="shared" si="54"/>
        <v>1.5834620270766288E-3</v>
      </c>
      <c r="AE320" s="6" t="s">
        <v>801</v>
      </c>
      <c r="AF320" s="6" t="s">
        <v>1488</v>
      </c>
      <c r="AG320" s="6" t="s">
        <v>803</v>
      </c>
      <c r="AH320" s="6" t="s">
        <v>725</v>
      </c>
      <c r="AI320" s="6" t="s">
        <v>805</v>
      </c>
      <c r="AJ320" s="6" t="s">
        <v>1077</v>
      </c>
      <c r="AK320" s="6" t="s">
        <v>701</v>
      </c>
      <c r="AL320" s="6" t="s">
        <v>807</v>
      </c>
      <c r="AM320" s="6" t="s">
        <v>2319</v>
      </c>
      <c r="AN320" s="6" t="s">
        <v>2319</v>
      </c>
      <c r="AO320" s="6" t="s">
        <v>2319</v>
      </c>
      <c r="AP320" s="6" t="s">
        <v>2319</v>
      </c>
      <c r="AQ320" s="6" t="s">
        <v>2319</v>
      </c>
      <c r="AR320" s="6" t="s">
        <v>2319</v>
      </c>
      <c r="AS320" s="6" t="s">
        <v>2319</v>
      </c>
      <c r="AT320" s="6" t="s">
        <v>2319</v>
      </c>
    </row>
    <row r="321" spans="1:46" ht="17.25" customHeight="1" x14ac:dyDescent="0.25">
      <c r="A321" t="s">
        <v>696</v>
      </c>
      <c r="B321" t="s">
        <v>1962</v>
      </c>
      <c r="C321" t="s">
        <v>1485</v>
      </c>
      <c r="D321" s="28" t="str">
        <f t="shared" si="44"/>
        <v>Piscataway township, Middlesex County</v>
      </c>
      <c r="E321" t="s">
        <v>2215</v>
      </c>
      <c r="F321" t="s">
        <v>2203</v>
      </c>
      <c r="G321" s="32">
        <f>COUNTIFS('Raw Data from UFBs'!$A$3:$A$1389,'Summary By Town'!$A321,'Raw Data from UFBs'!$D$3:$D$1389,'Summary By Town'!$G$2)</f>
        <v>0</v>
      </c>
      <c r="H321" s="33">
        <f>SUMIFS('Raw Data from UFBs'!E$3:E$1389,'Raw Data from UFBs'!$A$3:$A$1389,'Summary By Town'!$A321,'Raw Data from UFBs'!$D$3:$D$1389,'Summary By Town'!$G$2)</f>
        <v>0</v>
      </c>
      <c r="I321" s="33">
        <f>SUMIFS('Raw Data from UFBs'!F$3:F$1389,'Raw Data from UFBs'!$A$3:$A$1389,'Summary By Town'!$A321,'Raw Data from UFBs'!$D$3:$D$1389,'Summary By Town'!$G$2)</f>
        <v>0</v>
      </c>
      <c r="J321" s="34">
        <f t="shared" si="45"/>
        <v>0</v>
      </c>
      <c r="K321" s="32">
        <f>COUNTIFS('Raw Data from UFBs'!$A$3:$A$1389,'Summary By Town'!$A321,'Raw Data from UFBs'!$D$3:$D$1389,'Summary By Town'!$K$2)</f>
        <v>7</v>
      </c>
      <c r="L321" s="33">
        <f>SUMIFS('Raw Data from UFBs'!E$3:E$1389,'Raw Data from UFBs'!$A$3:$A$1389,'Summary By Town'!$A321,'Raw Data from UFBs'!$D$3:$D$1389,'Summary By Town'!$K$2)</f>
        <v>1968939.5799999998</v>
      </c>
      <c r="M321" s="33">
        <f>SUMIFS('Raw Data from UFBs'!F$3:F$1389,'Raw Data from UFBs'!$A$3:$A$1389,'Summary By Town'!$A321,'Raw Data from UFBs'!$D$3:$D$1389,'Summary By Town'!$K$2)</f>
        <v>337278600</v>
      </c>
      <c r="N321" s="34">
        <f t="shared" si="46"/>
        <v>7784299.8434831612</v>
      </c>
      <c r="O321" s="32">
        <f>COUNTIFS('Raw Data from UFBs'!$A$3:$A$1389,'Summary By Town'!$A321,'Raw Data from UFBs'!$D$3:$D$1389,'Summary By Town'!$O$2)</f>
        <v>1</v>
      </c>
      <c r="P321" s="33">
        <f>SUMIFS('Raw Data from UFBs'!E$3:E$1389,'Raw Data from UFBs'!$A$3:$A$1389,'Summary By Town'!$A321,'Raw Data from UFBs'!$D$3:$D$1389,'Summary By Town'!$O$2)</f>
        <v>433864.88</v>
      </c>
      <c r="Q321" s="33">
        <f>SUMIFS('Raw Data from UFBs'!F$3:F$1389,'Raw Data from UFBs'!$A$3:$A$1389,'Summary By Town'!$A321,'Raw Data from UFBs'!$D$3:$D$1389,'Summary By Town'!$O$2)</f>
        <v>22047000</v>
      </c>
      <c r="R321" s="34">
        <f t="shared" si="47"/>
        <v>508838.86095730134</v>
      </c>
      <c r="S321" s="32">
        <f t="shared" si="48"/>
        <v>8</v>
      </c>
      <c r="T321" s="33">
        <f t="shared" si="49"/>
        <v>2402804.46</v>
      </c>
      <c r="U321" s="33">
        <f t="shared" si="50"/>
        <v>359325600</v>
      </c>
      <c r="V321" s="34">
        <f t="shared" si="51"/>
        <v>8293138.7044404624</v>
      </c>
      <c r="W321" s="73">
        <v>9249795732</v>
      </c>
      <c r="X321" s="74">
        <v>2.3079732433315252</v>
      </c>
      <c r="Y321" s="75">
        <v>0.28414912046344559</v>
      </c>
      <c r="Z321" s="5">
        <f t="shared" si="52"/>
        <v>1673733.2947934717</v>
      </c>
      <c r="AA321" s="10">
        <f t="shared" si="53"/>
        <v>3.8846868667261503E-2</v>
      </c>
      <c r="AB321" s="73">
        <v>74239872.090000004</v>
      </c>
      <c r="AC321" s="7">
        <f t="shared" si="54"/>
        <v>2.2544937749413511E-2</v>
      </c>
      <c r="AE321" s="6" t="s">
        <v>660</v>
      </c>
      <c r="AF321" s="6" t="s">
        <v>647</v>
      </c>
      <c r="AG321" s="6" t="s">
        <v>960</v>
      </c>
      <c r="AH321" s="6" t="s">
        <v>974</v>
      </c>
      <c r="AI321" s="6" t="s">
        <v>655</v>
      </c>
      <c r="AJ321" s="6" t="s">
        <v>1487</v>
      </c>
      <c r="AK321" s="6" t="s">
        <v>720</v>
      </c>
      <c r="AL321" s="6" t="s">
        <v>642</v>
      </c>
      <c r="AM321" s="6" t="s">
        <v>1039</v>
      </c>
      <c r="AN321" s="6" t="s">
        <v>2319</v>
      </c>
      <c r="AO321" s="6" t="s">
        <v>2319</v>
      </c>
      <c r="AP321" s="6" t="s">
        <v>2319</v>
      </c>
      <c r="AQ321" s="6" t="s">
        <v>2319</v>
      </c>
      <c r="AR321" s="6" t="s">
        <v>2319</v>
      </c>
      <c r="AS321" s="6" t="s">
        <v>2319</v>
      </c>
      <c r="AT321" s="6" t="s">
        <v>2319</v>
      </c>
    </row>
    <row r="322" spans="1:46" ht="17.25" customHeight="1" x14ac:dyDescent="0.25">
      <c r="A322" t="s">
        <v>697</v>
      </c>
      <c r="B322" t="s">
        <v>1963</v>
      </c>
      <c r="C322" t="s">
        <v>1485</v>
      </c>
      <c r="D322" s="28" t="str">
        <f t="shared" si="44"/>
        <v>Plainsboro township, Middlesex County</v>
      </c>
      <c r="E322" t="s">
        <v>2215</v>
      </c>
      <c r="F322" t="s">
        <v>2205</v>
      </c>
      <c r="G322" s="32">
        <f>COUNTIFS('Raw Data from UFBs'!$A$3:$A$1389,'Summary By Town'!$A322,'Raw Data from UFBs'!$D$3:$D$1389,'Summary By Town'!$G$2)</f>
        <v>0</v>
      </c>
      <c r="H322" s="33">
        <f>SUMIFS('Raw Data from UFBs'!E$3:E$1389,'Raw Data from UFBs'!$A$3:$A$1389,'Summary By Town'!$A322,'Raw Data from UFBs'!$D$3:$D$1389,'Summary By Town'!$G$2)</f>
        <v>0</v>
      </c>
      <c r="I322" s="33">
        <f>SUMIFS('Raw Data from UFBs'!F$3:F$1389,'Raw Data from UFBs'!$A$3:$A$1389,'Summary By Town'!$A322,'Raw Data from UFBs'!$D$3:$D$1389,'Summary By Town'!$G$2)</f>
        <v>0</v>
      </c>
      <c r="J322" s="34">
        <f t="shared" si="45"/>
        <v>0</v>
      </c>
      <c r="K322" s="32">
        <f>COUNTIFS('Raw Data from UFBs'!$A$3:$A$1389,'Summary By Town'!$A322,'Raw Data from UFBs'!$D$3:$D$1389,'Summary By Town'!$K$2)</f>
        <v>0</v>
      </c>
      <c r="L322" s="33">
        <f>SUMIFS('Raw Data from UFBs'!E$3:E$1389,'Raw Data from UFBs'!$A$3:$A$1389,'Summary By Town'!$A322,'Raw Data from UFBs'!$D$3:$D$1389,'Summary By Town'!$K$2)</f>
        <v>0</v>
      </c>
      <c r="M322" s="33">
        <f>SUMIFS('Raw Data from UFBs'!F$3:F$1389,'Raw Data from UFBs'!$A$3:$A$1389,'Summary By Town'!$A322,'Raw Data from UFBs'!$D$3:$D$1389,'Summary By Town'!$K$2)</f>
        <v>0</v>
      </c>
      <c r="N322" s="34">
        <f t="shared" si="46"/>
        <v>0</v>
      </c>
      <c r="O322" s="32">
        <f>COUNTIFS('Raw Data from UFBs'!$A$3:$A$1389,'Summary By Town'!$A322,'Raw Data from UFBs'!$D$3:$D$1389,'Summary By Town'!$O$2)</f>
        <v>3</v>
      </c>
      <c r="P322" s="33">
        <f>SUMIFS('Raw Data from UFBs'!E$3:E$1389,'Raw Data from UFBs'!$A$3:$A$1389,'Summary By Town'!$A322,'Raw Data from UFBs'!$D$3:$D$1389,'Summary By Town'!$O$2)</f>
        <v>1633945.9600000002</v>
      </c>
      <c r="Q322" s="33">
        <f>SUMIFS('Raw Data from UFBs'!F$3:F$1389,'Raw Data from UFBs'!$A$3:$A$1389,'Summary By Town'!$A322,'Raw Data from UFBs'!$D$3:$D$1389,'Summary By Town'!$O$2)</f>
        <v>80226600</v>
      </c>
      <c r="R322" s="34">
        <f t="shared" si="47"/>
        <v>1843380.3686564278</v>
      </c>
      <c r="S322" s="32">
        <f t="shared" si="48"/>
        <v>3</v>
      </c>
      <c r="T322" s="33">
        <f t="shared" si="49"/>
        <v>1633945.9600000002</v>
      </c>
      <c r="U322" s="33">
        <f t="shared" si="50"/>
        <v>80226600</v>
      </c>
      <c r="V322" s="34">
        <f t="shared" si="51"/>
        <v>1843380.3686564278</v>
      </c>
      <c r="W322" s="73">
        <v>5399845613</v>
      </c>
      <c r="X322" s="74">
        <v>2.2977171769169176</v>
      </c>
      <c r="Y322" s="75">
        <v>0.17024245743157707</v>
      </c>
      <c r="Z322" s="5">
        <f t="shared" si="52"/>
        <v>35654.628400399401</v>
      </c>
      <c r="AA322" s="10">
        <f t="shared" si="53"/>
        <v>1.4857202547949958E-2</v>
      </c>
      <c r="AB322" s="73">
        <v>28265335.539999999</v>
      </c>
      <c r="AC322" s="7">
        <f t="shared" si="54"/>
        <v>1.2614259735194851E-3</v>
      </c>
      <c r="AE322" s="6" t="s">
        <v>584</v>
      </c>
      <c r="AF322" s="6" t="s">
        <v>1486</v>
      </c>
      <c r="AG322" s="6" t="s">
        <v>614</v>
      </c>
      <c r="AH322" s="6" t="s">
        <v>2319</v>
      </c>
      <c r="AI322" s="6" t="s">
        <v>711</v>
      </c>
      <c r="AJ322" s="6" t="s">
        <v>2319</v>
      </c>
      <c r="AK322" s="6" t="s">
        <v>2319</v>
      </c>
      <c r="AL322" s="6" t="s">
        <v>2319</v>
      </c>
      <c r="AM322" s="6" t="s">
        <v>2319</v>
      </c>
      <c r="AN322" s="6" t="s">
        <v>2319</v>
      </c>
      <c r="AO322" s="6" t="s">
        <v>2319</v>
      </c>
      <c r="AP322" s="6" t="s">
        <v>2319</v>
      </c>
      <c r="AQ322" s="6" t="s">
        <v>2319</v>
      </c>
      <c r="AR322" s="6" t="s">
        <v>2319</v>
      </c>
      <c r="AS322" s="6" t="s">
        <v>2319</v>
      </c>
      <c r="AT322" s="6" t="s">
        <v>2319</v>
      </c>
    </row>
    <row r="323" spans="1:46" ht="17.25" customHeight="1" x14ac:dyDescent="0.25">
      <c r="A323" t="s">
        <v>711</v>
      </c>
      <c r="B323" t="s">
        <v>1964</v>
      </c>
      <c r="C323" t="s">
        <v>1485</v>
      </c>
      <c r="D323" s="28" t="str">
        <f t="shared" si="44"/>
        <v>South Brunswick township, Middlesex County</v>
      </c>
      <c r="E323" t="s">
        <v>2215</v>
      </c>
      <c r="F323" t="s">
        <v>2203</v>
      </c>
      <c r="G323" s="32">
        <f>COUNTIFS('Raw Data from UFBs'!$A$3:$A$1389,'Summary By Town'!$A323,'Raw Data from UFBs'!$D$3:$D$1389,'Summary By Town'!$G$2)</f>
        <v>8</v>
      </c>
      <c r="H323" s="33">
        <f>SUMIFS('Raw Data from UFBs'!E$3:E$1389,'Raw Data from UFBs'!$A$3:$A$1389,'Summary By Town'!$A323,'Raw Data from UFBs'!$D$3:$D$1389,'Summary By Town'!$G$2)</f>
        <v>113060</v>
      </c>
      <c r="I323" s="33">
        <f>SUMIFS('Raw Data from UFBs'!F$3:F$1389,'Raw Data from UFBs'!$A$3:$A$1389,'Summary By Town'!$A323,'Raw Data from UFBs'!$D$3:$D$1389,'Summary By Town'!$G$2)</f>
        <v>5209400</v>
      </c>
      <c r="J323" s="34">
        <f t="shared" si="45"/>
        <v>264865.92965139373</v>
      </c>
      <c r="K323" s="32">
        <f>COUNTIFS('Raw Data from UFBs'!$A$3:$A$1389,'Summary By Town'!$A323,'Raw Data from UFBs'!$D$3:$D$1389,'Summary By Town'!$K$2)</f>
        <v>0</v>
      </c>
      <c r="L323" s="33">
        <f>SUMIFS('Raw Data from UFBs'!E$3:E$1389,'Raw Data from UFBs'!$A$3:$A$1389,'Summary By Town'!$A323,'Raw Data from UFBs'!$D$3:$D$1389,'Summary By Town'!$K$2)</f>
        <v>0</v>
      </c>
      <c r="M323" s="33">
        <f>SUMIFS('Raw Data from UFBs'!F$3:F$1389,'Raw Data from UFBs'!$A$3:$A$1389,'Summary By Town'!$A323,'Raw Data from UFBs'!$D$3:$D$1389,'Summary By Town'!$K$2)</f>
        <v>0</v>
      </c>
      <c r="N323" s="34">
        <f t="shared" si="46"/>
        <v>0</v>
      </c>
      <c r="O323" s="32">
        <f>COUNTIFS('Raw Data from UFBs'!$A$3:$A$1389,'Summary By Town'!$A323,'Raw Data from UFBs'!$D$3:$D$1389,'Summary By Town'!$O$2)</f>
        <v>0</v>
      </c>
      <c r="P323" s="33">
        <f>SUMIFS('Raw Data from UFBs'!E$3:E$1389,'Raw Data from UFBs'!$A$3:$A$1389,'Summary By Town'!$A323,'Raw Data from UFBs'!$D$3:$D$1389,'Summary By Town'!$O$2)</f>
        <v>0</v>
      </c>
      <c r="Q323" s="33">
        <f>SUMIFS('Raw Data from UFBs'!F$3:F$1389,'Raw Data from UFBs'!$A$3:$A$1389,'Summary By Town'!$A323,'Raw Data from UFBs'!$D$3:$D$1389,'Summary By Town'!$O$2)</f>
        <v>0</v>
      </c>
      <c r="R323" s="34">
        <f t="shared" si="47"/>
        <v>0</v>
      </c>
      <c r="S323" s="32">
        <f t="shared" si="48"/>
        <v>8</v>
      </c>
      <c r="T323" s="33">
        <f t="shared" si="49"/>
        <v>113060</v>
      </c>
      <c r="U323" s="33">
        <f t="shared" si="50"/>
        <v>5209400</v>
      </c>
      <c r="V323" s="34">
        <f t="shared" si="51"/>
        <v>264865.92965139373</v>
      </c>
      <c r="W323" s="73">
        <v>4230744107</v>
      </c>
      <c r="X323" s="74">
        <v>5.0843845673473664</v>
      </c>
      <c r="Y323" s="75">
        <v>0.19937587113019253</v>
      </c>
      <c r="Z323" s="5">
        <f t="shared" si="52"/>
        <v>30266.439466975349</v>
      </c>
      <c r="AA323" s="10">
        <f t="shared" si="53"/>
        <v>1.2313200392764857E-3</v>
      </c>
      <c r="AB323" s="73">
        <v>55433143.609999999</v>
      </c>
      <c r="AC323" s="7">
        <f t="shared" si="54"/>
        <v>5.4599897274300281E-4</v>
      </c>
      <c r="AE323" s="6" t="s">
        <v>1486</v>
      </c>
      <c r="AF323" s="6" t="s">
        <v>697</v>
      </c>
      <c r="AG323" s="6" t="s">
        <v>1488</v>
      </c>
      <c r="AH323" s="6" t="s">
        <v>2319</v>
      </c>
      <c r="AI323" s="6" t="s">
        <v>1489</v>
      </c>
      <c r="AJ323" s="6" t="s">
        <v>1077</v>
      </c>
      <c r="AK323" s="6" t="s">
        <v>960</v>
      </c>
      <c r="AL323" s="6" t="s">
        <v>2319</v>
      </c>
      <c r="AM323" s="6" t="s">
        <v>2319</v>
      </c>
      <c r="AN323" s="6" t="s">
        <v>2319</v>
      </c>
      <c r="AO323" s="6" t="s">
        <v>2319</v>
      </c>
      <c r="AP323" s="6" t="s">
        <v>2319</v>
      </c>
      <c r="AQ323" s="6" t="s">
        <v>2319</v>
      </c>
      <c r="AR323" s="6" t="s">
        <v>2319</v>
      </c>
      <c r="AS323" s="6" t="s">
        <v>2319</v>
      </c>
      <c r="AT323" s="6" t="s">
        <v>2319</v>
      </c>
    </row>
    <row r="324" spans="1:46" ht="17.25" customHeight="1" x14ac:dyDescent="0.25">
      <c r="A324" t="s">
        <v>1490</v>
      </c>
      <c r="B324" t="s">
        <v>1965</v>
      </c>
      <c r="C324" t="s">
        <v>1485</v>
      </c>
      <c r="D324" s="28" t="str">
        <f t="shared" si="44"/>
        <v>Woodbridge township, Middlesex County</v>
      </c>
      <c r="E324" t="s">
        <v>2215</v>
      </c>
      <c r="F324" t="s">
        <v>2201</v>
      </c>
      <c r="G324" s="32">
        <f>COUNTIFS('Raw Data from UFBs'!$A$3:$A$1389,'Summary By Town'!$A324,'Raw Data from UFBs'!$D$3:$D$1389,'Summary By Town'!$G$2)</f>
        <v>0</v>
      </c>
      <c r="H324" s="33">
        <f>SUMIFS('Raw Data from UFBs'!E$3:E$1389,'Raw Data from UFBs'!$A$3:$A$1389,'Summary By Town'!$A324,'Raw Data from UFBs'!$D$3:$D$1389,'Summary By Town'!$G$2)</f>
        <v>0</v>
      </c>
      <c r="I324" s="33">
        <f>SUMIFS('Raw Data from UFBs'!F$3:F$1389,'Raw Data from UFBs'!$A$3:$A$1389,'Summary By Town'!$A324,'Raw Data from UFBs'!$D$3:$D$1389,'Summary By Town'!$G$2)</f>
        <v>0</v>
      </c>
      <c r="J324" s="34">
        <f t="shared" si="45"/>
        <v>0</v>
      </c>
      <c r="K324" s="32">
        <f>COUNTIFS('Raw Data from UFBs'!$A$3:$A$1389,'Summary By Town'!$A324,'Raw Data from UFBs'!$D$3:$D$1389,'Summary By Town'!$K$2)</f>
        <v>0</v>
      </c>
      <c r="L324" s="33">
        <f>SUMIFS('Raw Data from UFBs'!E$3:E$1389,'Raw Data from UFBs'!$A$3:$A$1389,'Summary By Town'!$A324,'Raw Data from UFBs'!$D$3:$D$1389,'Summary By Town'!$K$2)</f>
        <v>0</v>
      </c>
      <c r="M324" s="33">
        <f>SUMIFS('Raw Data from UFBs'!F$3:F$1389,'Raw Data from UFBs'!$A$3:$A$1389,'Summary By Town'!$A324,'Raw Data from UFBs'!$D$3:$D$1389,'Summary By Town'!$K$2)</f>
        <v>0</v>
      </c>
      <c r="N324" s="34">
        <f t="shared" si="46"/>
        <v>0</v>
      </c>
      <c r="O324" s="32">
        <f>COUNTIFS('Raw Data from UFBs'!$A$3:$A$1389,'Summary By Town'!$A324,'Raw Data from UFBs'!$D$3:$D$1389,'Summary By Town'!$O$2)</f>
        <v>0</v>
      </c>
      <c r="P324" s="33">
        <f>SUMIFS('Raw Data from UFBs'!E$3:E$1389,'Raw Data from UFBs'!$A$3:$A$1389,'Summary By Town'!$A324,'Raw Data from UFBs'!$D$3:$D$1389,'Summary By Town'!$O$2)</f>
        <v>0</v>
      </c>
      <c r="Q324" s="33">
        <f>SUMIFS('Raw Data from UFBs'!F$3:F$1389,'Raw Data from UFBs'!$A$3:$A$1389,'Summary By Town'!$A324,'Raw Data from UFBs'!$D$3:$D$1389,'Summary By Town'!$O$2)</f>
        <v>0</v>
      </c>
      <c r="R324" s="34">
        <f t="shared" si="47"/>
        <v>0</v>
      </c>
      <c r="S324" s="32">
        <f t="shared" si="48"/>
        <v>0</v>
      </c>
      <c r="T324" s="33">
        <f t="shared" si="49"/>
        <v>0</v>
      </c>
      <c r="U324" s="33">
        <f t="shared" si="50"/>
        <v>0</v>
      </c>
      <c r="V324" s="34">
        <f t="shared" si="51"/>
        <v>0</v>
      </c>
      <c r="W324" s="73">
        <v>3795790452</v>
      </c>
      <c r="X324" s="74">
        <v>10.403090893863125</v>
      </c>
      <c r="Y324" s="75">
        <v>0.30547967249309926</v>
      </c>
      <c r="Z324" s="5">
        <f t="shared" si="52"/>
        <v>0</v>
      </c>
      <c r="AA324" s="10">
        <f t="shared" si="53"/>
        <v>0</v>
      </c>
      <c r="AB324" s="73">
        <v>165594141.24000001</v>
      </c>
      <c r="AC324" s="7">
        <f t="shared" si="54"/>
        <v>0</v>
      </c>
      <c r="AE324" s="6" t="s">
        <v>701</v>
      </c>
      <c r="AF324" s="6" t="s">
        <v>690</v>
      </c>
      <c r="AG324" s="6" t="s">
        <v>630</v>
      </c>
      <c r="AH324" s="6" t="s">
        <v>642</v>
      </c>
      <c r="AI324" s="6" t="s">
        <v>1049</v>
      </c>
      <c r="AJ324" s="6" t="s">
        <v>1627</v>
      </c>
      <c r="AK324" s="6" t="s">
        <v>1031</v>
      </c>
      <c r="AL324" s="6" t="s">
        <v>2319</v>
      </c>
      <c r="AM324" s="6" t="s">
        <v>2319</v>
      </c>
      <c r="AN324" s="6" t="s">
        <v>2319</v>
      </c>
      <c r="AO324" s="6" t="s">
        <v>2319</v>
      </c>
      <c r="AP324" s="6" t="s">
        <v>2319</v>
      </c>
      <c r="AQ324" s="6" t="s">
        <v>2319</v>
      </c>
      <c r="AR324" s="6" t="s">
        <v>2319</v>
      </c>
      <c r="AS324" s="6" t="s">
        <v>2319</v>
      </c>
      <c r="AT324" s="6" t="s">
        <v>2319</v>
      </c>
    </row>
    <row r="325" spans="1:46" ht="17.25" customHeight="1" x14ac:dyDescent="0.25">
      <c r="A325" t="s">
        <v>1491</v>
      </c>
      <c r="B325" t="s">
        <v>1966</v>
      </c>
      <c r="C325" t="s">
        <v>1492</v>
      </c>
      <c r="D325" s="28" t="str">
        <f t="shared" ref="D325:D388" si="55">B325&amp;", "&amp;C325&amp;" County"</f>
        <v>Allenhurst borough, Monmouth County</v>
      </c>
      <c r="E325" t="s">
        <v>2215</v>
      </c>
      <c r="F325" t="s">
        <v>2201</v>
      </c>
      <c r="G325" s="32">
        <f>COUNTIFS('Raw Data from UFBs'!$A$3:$A$1389,'Summary By Town'!$A325,'Raw Data from UFBs'!$D$3:$D$1389,'Summary By Town'!$G$2)</f>
        <v>0</v>
      </c>
      <c r="H325" s="33">
        <f>SUMIFS('Raw Data from UFBs'!E$3:E$1389,'Raw Data from UFBs'!$A$3:$A$1389,'Summary By Town'!$A325,'Raw Data from UFBs'!$D$3:$D$1389,'Summary By Town'!$G$2)</f>
        <v>0</v>
      </c>
      <c r="I325" s="33">
        <f>SUMIFS('Raw Data from UFBs'!F$3:F$1389,'Raw Data from UFBs'!$A$3:$A$1389,'Summary By Town'!$A325,'Raw Data from UFBs'!$D$3:$D$1389,'Summary By Town'!$G$2)</f>
        <v>0</v>
      </c>
      <c r="J325" s="34">
        <f t="shared" ref="J325:J388" si="56">IFERROR((I325/100)*$X325,"--")</f>
        <v>0</v>
      </c>
      <c r="K325" s="32">
        <f>COUNTIFS('Raw Data from UFBs'!$A$3:$A$1389,'Summary By Town'!$A325,'Raw Data from UFBs'!$D$3:$D$1389,'Summary By Town'!$K$2)</f>
        <v>0</v>
      </c>
      <c r="L325" s="33">
        <f>SUMIFS('Raw Data from UFBs'!E$3:E$1389,'Raw Data from UFBs'!$A$3:$A$1389,'Summary By Town'!$A325,'Raw Data from UFBs'!$D$3:$D$1389,'Summary By Town'!$K$2)</f>
        <v>0</v>
      </c>
      <c r="M325" s="33">
        <f>SUMIFS('Raw Data from UFBs'!F$3:F$1389,'Raw Data from UFBs'!$A$3:$A$1389,'Summary By Town'!$A325,'Raw Data from UFBs'!$D$3:$D$1389,'Summary By Town'!$K$2)</f>
        <v>0</v>
      </c>
      <c r="N325" s="34">
        <f t="shared" ref="N325:N388" si="57">IFERROR((M325/100)*$X325,"--")</f>
        <v>0</v>
      </c>
      <c r="O325" s="32">
        <f>COUNTIFS('Raw Data from UFBs'!$A$3:$A$1389,'Summary By Town'!$A325,'Raw Data from UFBs'!$D$3:$D$1389,'Summary By Town'!$O$2)</f>
        <v>0</v>
      </c>
      <c r="P325" s="33">
        <f>SUMIFS('Raw Data from UFBs'!E$3:E$1389,'Raw Data from UFBs'!$A$3:$A$1389,'Summary By Town'!$A325,'Raw Data from UFBs'!$D$3:$D$1389,'Summary By Town'!$O$2)</f>
        <v>0</v>
      </c>
      <c r="Q325" s="33">
        <f>SUMIFS('Raw Data from UFBs'!F$3:F$1389,'Raw Data from UFBs'!$A$3:$A$1389,'Summary By Town'!$A325,'Raw Data from UFBs'!$D$3:$D$1389,'Summary By Town'!$O$2)</f>
        <v>0</v>
      </c>
      <c r="R325" s="34">
        <f t="shared" ref="R325:R388" si="58">IFERROR((Q325/100)*$X325,"--")</f>
        <v>0</v>
      </c>
      <c r="S325" s="32">
        <f t="shared" ref="S325:S388" si="59">O325+K325+G325</f>
        <v>0</v>
      </c>
      <c r="T325" s="33">
        <f t="shared" ref="T325:T388" si="60">P325+L325+H325</f>
        <v>0</v>
      </c>
      <c r="U325" s="33">
        <f t="shared" ref="U325:U388" si="61">Q325+M325+I325</f>
        <v>0</v>
      </c>
      <c r="V325" s="34">
        <f t="shared" ref="V325:V388" si="62">R325+N325+J325</f>
        <v>0</v>
      </c>
      <c r="W325" s="73">
        <v>630374624</v>
      </c>
      <c r="X325" s="74">
        <v>0.79467009014966006</v>
      </c>
      <c r="Y325" s="75">
        <v>0.57039180995473215</v>
      </c>
      <c r="Z325" s="5">
        <f t="shared" ref="Z325:Z388" si="63">(V325-T325)*Y325</f>
        <v>0</v>
      </c>
      <c r="AA325" s="10">
        <f t="shared" ref="AA325:AA388" si="64">U325/W325</f>
        <v>0</v>
      </c>
      <c r="AB325" s="73">
        <v>5680157.1500000004</v>
      </c>
      <c r="AC325" s="7">
        <f t="shared" ref="AC325:AC388" si="65">Z325/AB325</f>
        <v>0</v>
      </c>
      <c r="AE325" s="6" t="s">
        <v>1504</v>
      </c>
      <c r="AF325" s="6" t="s">
        <v>1502</v>
      </c>
      <c r="AG325" s="6" t="s">
        <v>1498</v>
      </c>
      <c r="AH325" s="6" t="s">
        <v>832</v>
      </c>
      <c r="AI325" s="6" t="s">
        <v>2319</v>
      </c>
      <c r="AJ325" s="6" t="s">
        <v>2319</v>
      </c>
      <c r="AK325" s="6" t="s">
        <v>2319</v>
      </c>
      <c r="AL325" s="6" t="s">
        <v>2319</v>
      </c>
      <c r="AM325" s="6" t="s">
        <v>2319</v>
      </c>
      <c r="AN325" s="6" t="s">
        <v>2319</v>
      </c>
      <c r="AO325" s="6" t="s">
        <v>2319</v>
      </c>
      <c r="AP325" s="6" t="s">
        <v>2319</v>
      </c>
      <c r="AQ325" s="6" t="s">
        <v>2319</v>
      </c>
      <c r="AR325" s="6" t="s">
        <v>2319</v>
      </c>
      <c r="AS325" s="6" t="s">
        <v>2319</v>
      </c>
      <c r="AT325" s="6" t="s">
        <v>2319</v>
      </c>
    </row>
    <row r="326" spans="1:46" ht="17.25" customHeight="1" x14ac:dyDescent="0.25">
      <c r="A326" t="s">
        <v>1493</v>
      </c>
      <c r="B326" t="s">
        <v>1967</v>
      </c>
      <c r="C326" t="s">
        <v>1492</v>
      </c>
      <c r="D326" s="28" t="str">
        <f t="shared" si="55"/>
        <v>Allentown borough, Monmouth County</v>
      </c>
      <c r="E326" t="s">
        <v>2215</v>
      </c>
      <c r="F326" t="s">
        <v>2206</v>
      </c>
      <c r="G326" s="32">
        <f>COUNTIFS('Raw Data from UFBs'!$A$3:$A$1389,'Summary By Town'!$A326,'Raw Data from UFBs'!$D$3:$D$1389,'Summary By Town'!$G$2)</f>
        <v>0</v>
      </c>
      <c r="H326" s="33">
        <f>SUMIFS('Raw Data from UFBs'!E$3:E$1389,'Raw Data from UFBs'!$A$3:$A$1389,'Summary By Town'!$A326,'Raw Data from UFBs'!$D$3:$D$1389,'Summary By Town'!$G$2)</f>
        <v>0</v>
      </c>
      <c r="I326" s="33">
        <f>SUMIFS('Raw Data from UFBs'!F$3:F$1389,'Raw Data from UFBs'!$A$3:$A$1389,'Summary By Town'!$A326,'Raw Data from UFBs'!$D$3:$D$1389,'Summary By Town'!$G$2)</f>
        <v>0</v>
      </c>
      <c r="J326" s="34">
        <f t="shared" si="56"/>
        <v>0</v>
      </c>
      <c r="K326" s="32">
        <f>COUNTIFS('Raw Data from UFBs'!$A$3:$A$1389,'Summary By Town'!$A326,'Raw Data from UFBs'!$D$3:$D$1389,'Summary By Town'!$K$2)</f>
        <v>0</v>
      </c>
      <c r="L326" s="33">
        <f>SUMIFS('Raw Data from UFBs'!E$3:E$1389,'Raw Data from UFBs'!$A$3:$A$1389,'Summary By Town'!$A326,'Raw Data from UFBs'!$D$3:$D$1389,'Summary By Town'!$K$2)</f>
        <v>0</v>
      </c>
      <c r="M326" s="33">
        <f>SUMIFS('Raw Data from UFBs'!F$3:F$1389,'Raw Data from UFBs'!$A$3:$A$1389,'Summary By Town'!$A326,'Raw Data from UFBs'!$D$3:$D$1389,'Summary By Town'!$K$2)</f>
        <v>0</v>
      </c>
      <c r="N326" s="34">
        <f t="shared" si="57"/>
        <v>0</v>
      </c>
      <c r="O326" s="32">
        <f>COUNTIFS('Raw Data from UFBs'!$A$3:$A$1389,'Summary By Town'!$A326,'Raw Data from UFBs'!$D$3:$D$1389,'Summary By Town'!$O$2)</f>
        <v>0</v>
      </c>
      <c r="P326" s="33">
        <f>SUMIFS('Raw Data from UFBs'!E$3:E$1389,'Raw Data from UFBs'!$A$3:$A$1389,'Summary By Town'!$A326,'Raw Data from UFBs'!$D$3:$D$1389,'Summary By Town'!$O$2)</f>
        <v>0</v>
      </c>
      <c r="Q326" s="33">
        <f>SUMIFS('Raw Data from UFBs'!F$3:F$1389,'Raw Data from UFBs'!$A$3:$A$1389,'Summary By Town'!$A326,'Raw Data from UFBs'!$D$3:$D$1389,'Summary By Town'!$O$2)</f>
        <v>0</v>
      </c>
      <c r="R326" s="34">
        <f t="shared" si="58"/>
        <v>0</v>
      </c>
      <c r="S326" s="32">
        <f t="shared" si="59"/>
        <v>0</v>
      </c>
      <c r="T326" s="33">
        <f t="shared" si="60"/>
        <v>0</v>
      </c>
      <c r="U326" s="33">
        <f t="shared" si="61"/>
        <v>0</v>
      </c>
      <c r="V326" s="34">
        <f t="shared" si="62"/>
        <v>0</v>
      </c>
      <c r="W326" s="73">
        <v>232693100</v>
      </c>
      <c r="X326" s="74">
        <v>3.0286438239302544</v>
      </c>
      <c r="Y326" s="75">
        <v>0.28617825496824773</v>
      </c>
      <c r="Z326" s="5">
        <f t="shared" si="63"/>
        <v>0</v>
      </c>
      <c r="AA326" s="10">
        <f t="shared" si="64"/>
        <v>0</v>
      </c>
      <c r="AB326" s="73">
        <v>2480050</v>
      </c>
      <c r="AC326" s="7">
        <f t="shared" si="65"/>
        <v>0</v>
      </c>
      <c r="AE326" s="6" t="s">
        <v>1518</v>
      </c>
      <c r="AF326" s="6" t="s">
        <v>605</v>
      </c>
      <c r="AG326" s="6" t="s">
        <v>2319</v>
      </c>
      <c r="AH326" s="6" t="s">
        <v>2319</v>
      </c>
      <c r="AI326" s="6" t="s">
        <v>2319</v>
      </c>
      <c r="AJ326" s="6" t="s">
        <v>2319</v>
      </c>
      <c r="AK326" s="6" t="s">
        <v>2319</v>
      </c>
      <c r="AL326" s="6" t="s">
        <v>2319</v>
      </c>
      <c r="AM326" s="6" t="s">
        <v>2319</v>
      </c>
      <c r="AN326" s="6" t="s">
        <v>2319</v>
      </c>
      <c r="AO326" s="6" t="s">
        <v>2319</v>
      </c>
      <c r="AP326" s="6" t="s">
        <v>2319</v>
      </c>
      <c r="AQ326" s="6" t="s">
        <v>2319</v>
      </c>
      <c r="AR326" s="6" t="s">
        <v>2319</v>
      </c>
      <c r="AS326" s="6" t="s">
        <v>2319</v>
      </c>
      <c r="AT326" s="6" t="s">
        <v>2319</v>
      </c>
    </row>
    <row r="327" spans="1:46" ht="17.25" customHeight="1" x14ac:dyDescent="0.25">
      <c r="A327" t="s">
        <v>729</v>
      </c>
      <c r="B327" t="s">
        <v>1968</v>
      </c>
      <c r="C327" t="s">
        <v>1492</v>
      </c>
      <c r="D327" s="28" t="str">
        <f t="shared" si="55"/>
        <v>Asbury Park city, Monmouth County</v>
      </c>
      <c r="E327" t="s">
        <v>2215</v>
      </c>
      <c r="F327" t="s">
        <v>2205</v>
      </c>
      <c r="G327" s="32">
        <f>COUNTIFS('Raw Data from UFBs'!$A$3:$A$1389,'Summary By Town'!$A327,'Raw Data from UFBs'!$D$3:$D$1389,'Summary By Town'!$G$2)</f>
        <v>3</v>
      </c>
      <c r="H327" s="33">
        <f>SUMIFS('Raw Data from UFBs'!E$3:E$1389,'Raw Data from UFBs'!$A$3:$A$1389,'Summary By Town'!$A327,'Raw Data from UFBs'!$D$3:$D$1389,'Summary By Town'!$G$2)</f>
        <v>201168.16</v>
      </c>
      <c r="I327" s="33">
        <f>SUMIFS('Raw Data from UFBs'!F$3:F$1389,'Raw Data from UFBs'!$A$3:$A$1389,'Summary By Town'!$A327,'Raw Data from UFBs'!$D$3:$D$1389,'Summary By Town'!$G$2)</f>
        <v>18191800</v>
      </c>
      <c r="J327" s="34">
        <f t="shared" si="56"/>
        <v>299986.30579150445</v>
      </c>
      <c r="K327" s="32">
        <f>COUNTIFS('Raw Data from UFBs'!$A$3:$A$1389,'Summary By Town'!$A327,'Raw Data from UFBs'!$D$3:$D$1389,'Summary By Town'!$K$2)</f>
        <v>2</v>
      </c>
      <c r="L327" s="33">
        <f>SUMIFS('Raw Data from UFBs'!E$3:E$1389,'Raw Data from UFBs'!$A$3:$A$1389,'Summary By Town'!$A327,'Raw Data from UFBs'!$D$3:$D$1389,'Summary By Town'!$K$2)</f>
        <v>226849.16</v>
      </c>
      <c r="M327" s="33">
        <f>SUMIFS('Raw Data from UFBs'!F$3:F$1389,'Raw Data from UFBs'!$A$3:$A$1389,'Summary By Town'!$A327,'Raw Data from UFBs'!$D$3:$D$1389,'Summary By Town'!$K$2)</f>
        <v>335977500</v>
      </c>
      <c r="N327" s="34">
        <f t="shared" si="57"/>
        <v>5540334.0545776216</v>
      </c>
      <c r="O327" s="32">
        <f>COUNTIFS('Raw Data from UFBs'!$A$3:$A$1389,'Summary By Town'!$A327,'Raw Data from UFBs'!$D$3:$D$1389,'Summary By Town'!$O$2)</f>
        <v>12</v>
      </c>
      <c r="P327" s="33">
        <f>SUMIFS('Raw Data from UFBs'!E$3:E$1389,'Raw Data from UFBs'!$A$3:$A$1389,'Summary By Town'!$A327,'Raw Data from UFBs'!$D$3:$D$1389,'Summary By Town'!$O$2)</f>
        <v>3960496.32</v>
      </c>
      <c r="Q327" s="33">
        <f>SUMIFS('Raw Data from UFBs'!F$3:F$1389,'Raw Data from UFBs'!$A$3:$A$1389,'Summary By Town'!$A327,'Raw Data from UFBs'!$D$3:$D$1389,'Summary By Town'!$O$2)</f>
        <v>1133926600</v>
      </c>
      <c r="R327" s="34">
        <f t="shared" si="58"/>
        <v>18698669.278065994</v>
      </c>
      <c r="S327" s="32">
        <f t="shared" si="59"/>
        <v>17</v>
      </c>
      <c r="T327" s="33">
        <f t="shared" si="60"/>
        <v>4388513.6399999997</v>
      </c>
      <c r="U327" s="33">
        <f t="shared" si="61"/>
        <v>1488095900</v>
      </c>
      <c r="V327" s="34">
        <f t="shared" si="62"/>
        <v>24538989.638435122</v>
      </c>
      <c r="W327" s="73">
        <v>2573557800</v>
      </c>
      <c r="X327" s="74">
        <v>1.6490193702190241</v>
      </c>
      <c r="Y327" s="75">
        <v>0.57513739138307585</v>
      </c>
      <c r="Z327" s="5">
        <f t="shared" si="63"/>
        <v>11589292.200867256</v>
      </c>
      <c r="AA327" s="10">
        <f t="shared" si="64"/>
        <v>0.57822517139502361</v>
      </c>
      <c r="AB327" s="73">
        <v>47934361.780000001</v>
      </c>
      <c r="AC327" s="7">
        <f t="shared" si="65"/>
        <v>0.24177420477730738</v>
      </c>
      <c r="AE327" s="6" t="s">
        <v>1504</v>
      </c>
      <c r="AF327" s="6" t="s">
        <v>1502</v>
      </c>
      <c r="AG327" s="6" t="s">
        <v>832</v>
      </c>
      <c r="AH327" s="6" t="s">
        <v>820</v>
      </c>
      <c r="AI327" s="6" t="s">
        <v>2319</v>
      </c>
      <c r="AJ327" s="6" t="s">
        <v>2319</v>
      </c>
      <c r="AK327" s="6" t="s">
        <v>2319</v>
      </c>
      <c r="AL327" s="6" t="s">
        <v>2319</v>
      </c>
      <c r="AM327" s="6" t="s">
        <v>2319</v>
      </c>
      <c r="AN327" s="6" t="s">
        <v>2319</v>
      </c>
      <c r="AO327" s="6" t="s">
        <v>2319</v>
      </c>
      <c r="AP327" s="6" t="s">
        <v>2319</v>
      </c>
      <c r="AQ327" s="6" t="s">
        <v>2319</v>
      </c>
      <c r="AR327" s="6" t="s">
        <v>2319</v>
      </c>
      <c r="AS327" s="6" t="s">
        <v>2319</v>
      </c>
      <c r="AT327" s="6" t="s">
        <v>2319</v>
      </c>
    </row>
    <row r="328" spans="1:46" ht="17.25" customHeight="1" x14ac:dyDescent="0.25">
      <c r="A328" t="s">
        <v>745</v>
      </c>
      <c r="B328" t="s">
        <v>1969</v>
      </c>
      <c r="C328" t="s">
        <v>1492</v>
      </c>
      <c r="D328" s="28" t="str">
        <f t="shared" si="55"/>
        <v>Atlantic Highlands borough, Monmouth County</v>
      </c>
      <c r="E328" t="s">
        <v>2215</v>
      </c>
      <c r="F328" t="s">
        <v>2201</v>
      </c>
      <c r="G328" s="32">
        <f>COUNTIFS('Raw Data from UFBs'!$A$3:$A$1389,'Summary By Town'!$A328,'Raw Data from UFBs'!$D$3:$D$1389,'Summary By Town'!$G$2)</f>
        <v>0</v>
      </c>
      <c r="H328" s="33">
        <f>SUMIFS('Raw Data from UFBs'!E$3:E$1389,'Raw Data from UFBs'!$A$3:$A$1389,'Summary By Town'!$A328,'Raw Data from UFBs'!$D$3:$D$1389,'Summary By Town'!$G$2)</f>
        <v>0</v>
      </c>
      <c r="I328" s="33">
        <f>SUMIFS('Raw Data from UFBs'!F$3:F$1389,'Raw Data from UFBs'!$A$3:$A$1389,'Summary By Town'!$A328,'Raw Data from UFBs'!$D$3:$D$1389,'Summary By Town'!$G$2)</f>
        <v>0</v>
      </c>
      <c r="J328" s="34">
        <f t="shared" si="56"/>
        <v>0</v>
      </c>
      <c r="K328" s="32">
        <f>COUNTIFS('Raw Data from UFBs'!$A$3:$A$1389,'Summary By Town'!$A328,'Raw Data from UFBs'!$D$3:$D$1389,'Summary By Town'!$K$2)</f>
        <v>0</v>
      </c>
      <c r="L328" s="33">
        <f>SUMIFS('Raw Data from UFBs'!E$3:E$1389,'Raw Data from UFBs'!$A$3:$A$1389,'Summary By Town'!$A328,'Raw Data from UFBs'!$D$3:$D$1389,'Summary By Town'!$K$2)</f>
        <v>0</v>
      </c>
      <c r="M328" s="33">
        <f>SUMIFS('Raw Data from UFBs'!F$3:F$1389,'Raw Data from UFBs'!$A$3:$A$1389,'Summary By Town'!$A328,'Raw Data from UFBs'!$D$3:$D$1389,'Summary By Town'!$K$2)</f>
        <v>0</v>
      </c>
      <c r="N328" s="34">
        <f t="shared" si="57"/>
        <v>0</v>
      </c>
      <c r="O328" s="32">
        <f>COUNTIFS('Raw Data from UFBs'!$A$3:$A$1389,'Summary By Town'!$A328,'Raw Data from UFBs'!$D$3:$D$1389,'Summary By Town'!$O$2)</f>
        <v>1</v>
      </c>
      <c r="P328" s="33">
        <f>SUMIFS('Raw Data from UFBs'!E$3:E$1389,'Raw Data from UFBs'!$A$3:$A$1389,'Summary By Town'!$A328,'Raw Data from UFBs'!$D$3:$D$1389,'Summary By Town'!$O$2)</f>
        <v>33660.080000000002</v>
      </c>
      <c r="Q328" s="33">
        <f>SUMIFS('Raw Data from UFBs'!F$3:F$1389,'Raw Data from UFBs'!$A$3:$A$1389,'Summary By Town'!$A328,'Raw Data from UFBs'!$D$3:$D$1389,'Summary By Town'!$O$2)</f>
        <v>7634200</v>
      </c>
      <c r="R328" s="34">
        <f t="shared" si="58"/>
        <v>151205.91187741229</v>
      </c>
      <c r="S328" s="32">
        <f t="shared" si="59"/>
        <v>1</v>
      </c>
      <c r="T328" s="33">
        <f t="shared" si="60"/>
        <v>33660.080000000002</v>
      </c>
      <c r="U328" s="33">
        <f t="shared" si="61"/>
        <v>7634200</v>
      </c>
      <c r="V328" s="34">
        <f t="shared" si="62"/>
        <v>151205.91187741229</v>
      </c>
      <c r="W328" s="73">
        <v>1022210763</v>
      </c>
      <c r="X328" s="74">
        <v>1.9806385983785111</v>
      </c>
      <c r="Y328" s="75">
        <v>0.30923103525147422</v>
      </c>
      <c r="Z328" s="5">
        <f t="shared" si="63"/>
        <v>36348.819280947944</v>
      </c>
      <c r="AA328" s="10">
        <f t="shared" si="64"/>
        <v>7.4683228511457185E-3</v>
      </c>
      <c r="AB328" s="73">
        <v>8359087.0500000007</v>
      </c>
      <c r="AC328" s="7">
        <f t="shared" si="65"/>
        <v>4.3484197572685812E-3</v>
      </c>
      <c r="AE328" s="6" t="s">
        <v>779</v>
      </c>
      <c r="AF328" s="6" t="s">
        <v>814</v>
      </c>
      <c r="AG328" s="6" t="s">
        <v>2319</v>
      </c>
      <c r="AH328" s="6" t="s">
        <v>2319</v>
      </c>
      <c r="AI328" s="6" t="s">
        <v>2319</v>
      </c>
      <c r="AJ328" s="6" t="s">
        <v>2319</v>
      </c>
      <c r="AK328" s="6" t="s">
        <v>2319</v>
      </c>
      <c r="AL328" s="6" t="s">
        <v>2319</v>
      </c>
      <c r="AM328" s="6" t="s">
        <v>2319</v>
      </c>
      <c r="AN328" s="6" t="s">
        <v>2319</v>
      </c>
      <c r="AO328" s="6" t="s">
        <v>2319</v>
      </c>
      <c r="AP328" s="6" t="s">
        <v>2319</v>
      </c>
      <c r="AQ328" s="6" t="s">
        <v>2319</v>
      </c>
      <c r="AR328" s="6" t="s">
        <v>2319</v>
      </c>
      <c r="AS328" s="6" t="s">
        <v>2319</v>
      </c>
      <c r="AT328" s="6" t="s">
        <v>2319</v>
      </c>
    </row>
    <row r="329" spans="1:46" ht="17.25" customHeight="1" x14ac:dyDescent="0.25">
      <c r="A329" t="s">
        <v>1494</v>
      </c>
      <c r="B329" t="s">
        <v>1970</v>
      </c>
      <c r="C329" t="s">
        <v>1492</v>
      </c>
      <c r="D329" s="28" t="str">
        <f t="shared" si="55"/>
        <v>Avon-by-the-Sea borough, Monmouth County</v>
      </c>
      <c r="E329" t="s">
        <v>2215</v>
      </c>
      <c r="F329" t="s">
        <v>2201</v>
      </c>
      <c r="G329" s="32">
        <f>COUNTIFS('Raw Data from UFBs'!$A$3:$A$1389,'Summary By Town'!$A329,'Raw Data from UFBs'!$D$3:$D$1389,'Summary By Town'!$G$2)</f>
        <v>0</v>
      </c>
      <c r="H329" s="33">
        <f>SUMIFS('Raw Data from UFBs'!E$3:E$1389,'Raw Data from UFBs'!$A$3:$A$1389,'Summary By Town'!$A329,'Raw Data from UFBs'!$D$3:$D$1389,'Summary By Town'!$G$2)</f>
        <v>0</v>
      </c>
      <c r="I329" s="33">
        <f>SUMIFS('Raw Data from UFBs'!F$3:F$1389,'Raw Data from UFBs'!$A$3:$A$1389,'Summary By Town'!$A329,'Raw Data from UFBs'!$D$3:$D$1389,'Summary By Town'!$G$2)</f>
        <v>0</v>
      </c>
      <c r="J329" s="34">
        <f t="shared" si="56"/>
        <v>0</v>
      </c>
      <c r="K329" s="32">
        <f>COUNTIFS('Raw Data from UFBs'!$A$3:$A$1389,'Summary By Town'!$A329,'Raw Data from UFBs'!$D$3:$D$1389,'Summary By Town'!$K$2)</f>
        <v>0</v>
      </c>
      <c r="L329" s="33">
        <f>SUMIFS('Raw Data from UFBs'!E$3:E$1389,'Raw Data from UFBs'!$A$3:$A$1389,'Summary By Town'!$A329,'Raw Data from UFBs'!$D$3:$D$1389,'Summary By Town'!$K$2)</f>
        <v>0</v>
      </c>
      <c r="M329" s="33">
        <f>SUMIFS('Raw Data from UFBs'!F$3:F$1389,'Raw Data from UFBs'!$A$3:$A$1389,'Summary By Town'!$A329,'Raw Data from UFBs'!$D$3:$D$1389,'Summary By Town'!$K$2)</f>
        <v>0</v>
      </c>
      <c r="N329" s="34">
        <f t="shared" si="57"/>
        <v>0</v>
      </c>
      <c r="O329" s="32">
        <f>COUNTIFS('Raw Data from UFBs'!$A$3:$A$1389,'Summary By Town'!$A329,'Raw Data from UFBs'!$D$3:$D$1389,'Summary By Town'!$O$2)</f>
        <v>0</v>
      </c>
      <c r="P329" s="33">
        <f>SUMIFS('Raw Data from UFBs'!E$3:E$1389,'Raw Data from UFBs'!$A$3:$A$1389,'Summary By Town'!$A329,'Raw Data from UFBs'!$D$3:$D$1389,'Summary By Town'!$O$2)</f>
        <v>0</v>
      </c>
      <c r="Q329" s="33">
        <f>SUMIFS('Raw Data from UFBs'!F$3:F$1389,'Raw Data from UFBs'!$A$3:$A$1389,'Summary By Town'!$A329,'Raw Data from UFBs'!$D$3:$D$1389,'Summary By Town'!$O$2)</f>
        <v>0</v>
      </c>
      <c r="R329" s="34">
        <f t="shared" si="58"/>
        <v>0</v>
      </c>
      <c r="S329" s="32">
        <f t="shared" si="59"/>
        <v>0</v>
      </c>
      <c r="T329" s="33">
        <f t="shared" si="60"/>
        <v>0</v>
      </c>
      <c r="U329" s="33">
        <f t="shared" si="61"/>
        <v>0</v>
      </c>
      <c r="V329" s="34">
        <f t="shared" si="62"/>
        <v>0</v>
      </c>
      <c r="W329" s="73">
        <v>958750800</v>
      </c>
      <c r="X329" s="74">
        <v>1.1643378115341576</v>
      </c>
      <c r="Y329" s="75">
        <v>0.36468338490947733</v>
      </c>
      <c r="Z329" s="5">
        <f t="shared" si="63"/>
        <v>0</v>
      </c>
      <c r="AA329" s="10">
        <f t="shared" si="64"/>
        <v>0</v>
      </c>
      <c r="AB329" s="73">
        <v>4798504.51</v>
      </c>
      <c r="AC329" s="7">
        <f t="shared" si="65"/>
        <v>0</v>
      </c>
      <c r="AE329" s="6" t="s">
        <v>747</v>
      </c>
      <c r="AF329" s="6" t="s">
        <v>1508</v>
      </c>
      <c r="AG329" s="6" t="s">
        <v>820</v>
      </c>
      <c r="AH329" s="6" t="s">
        <v>1495</v>
      </c>
      <c r="AI329" s="6" t="s">
        <v>2319</v>
      </c>
      <c r="AJ329" s="6" t="s">
        <v>2319</v>
      </c>
      <c r="AK329" s="6" t="s">
        <v>2319</v>
      </c>
      <c r="AL329" s="6" t="s">
        <v>2319</v>
      </c>
      <c r="AM329" s="6" t="s">
        <v>2319</v>
      </c>
      <c r="AN329" s="6" t="s">
        <v>2319</v>
      </c>
      <c r="AO329" s="6" t="s">
        <v>2319</v>
      </c>
      <c r="AP329" s="6" t="s">
        <v>2319</v>
      </c>
      <c r="AQ329" s="6" t="s">
        <v>2319</v>
      </c>
      <c r="AR329" s="6" t="s">
        <v>2319</v>
      </c>
      <c r="AS329" s="6" t="s">
        <v>2319</v>
      </c>
      <c r="AT329" s="6" t="s">
        <v>2319</v>
      </c>
    </row>
    <row r="330" spans="1:46" ht="17.25" customHeight="1" x14ac:dyDescent="0.25">
      <c r="A330" t="s">
        <v>747</v>
      </c>
      <c r="B330" t="s">
        <v>1971</v>
      </c>
      <c r="C330" t="s">
        <v>1492</v>
      </c>
      <c r="D330" s="28" t="str">
        <f t="shared" si="55"/>
        <v>Belmar borough, Monmouth County</v>
      </c>
      <c r="E330" t="s">
        <v>2215</v>
      </c>
      <c r="F330" t="s">
        <v>2201</v>
      </c>
      <c r="G330" s="32">
        <f>COUNTIFS('Raw Data from UFBs'!$A$3:$A$1389,'Summary By Town'!$A330,'Raw Data from UFBs'!$D$3:$D$1389,'Summary By Town'!$G$2)</f>
        <v>0</v>
      </c>
      <c r="H330" s="33">
        <f>SUMIFS('Raw Data from UFBs'!E$3:E$1389,'Raw Data from UFBs'!$A$3:$A$1389,'Summary By Town'!$A330,'Raw Data from UFBs'!$D$3:$D$1389,'Summary By Town'!$G$2)</f>
        <v>0</v>
      </c>
      <c r="I330" s="33">
        <f>SUMIFS('Raw Data from UFBs'!F$3:F$1389,'Raw Data from UFBs'!$A$3:$A$1389,'Summary By Town'!$A330,'Raw Data from UFBs'!$D$3:$D$1389,'Summary By Town'!$G$2)</f>
        <v>0</v>
      </c>
      <c r="J330" s="34">
        <f t="shared" si="56"/>
        <v>0</v>
      </c>
      <c r="K330" s="32">
        <f>COUNTIFS('Raw Data from UFBs'!$A$3:$A$1389,'Summary By Town'!$A330,'Raw Data from UFBs'!$D$3:$D$1389,'Summary By Town'!$K$2)</f>
        <v>0</v>
      </c>
      <c r="L330" s="33">
        <f>SUMIFS('Raw Data from UFBs'!E$3:E$1389,'Raw Data from UFBs'!$A$3:$A$1389,'Summary By Town'!$A330,'Raw Data from UFBs'!$D$3:$D$1389,'Summary By Town'!$K$2)</f>
        <v>0</v>
      </c>
      <c r="M330" s="33">
        <f>SUMIFS('Raw Data from UFBs'!F$3:F$1389,'Raw Data from UFBs'!$A$3:$A$1389,'Summary By Town'!$A330,'Raw Data from UFBs'!$D$3:$D$1389,'Summary By Town'!$K$2)</f>
        <v>0</v>
      </c>
      <c r="N330" s="34">
        <f t="shared" si="57"/>
        <v>0</v>
      </c>
      <c r="O330" s="32">
        <f>COUNTIFS('Raw Data from UFBs'!$A$3:$A$1389,'Summary By Town'!$A330,'Raw Data from UFBs'!$D$3:$D$1389,'Summary By Town'!$O$2)</f>
        <v>24</v>
      </c>
      <c r="P330" s="33">
        <f>SUMIFS('Raw Data from UFBs'!E$3:E$1389,'Raw Data from UFBs'!$A$3:$A$1389,'Summary By Town'!$A330,'Raw Data from UFBs'!$D$3:$D$1389,'Summary By Town'!$O$2)</f>
        <v>0</v>
      </c>
      <c r="Q330" s="33">
        <f>SUMIFS('Raw Data from UFBs'!F$3:F$1389,'Raw Data from UFBs'!$A$3:$A$1389,'Summary By Town'!$A330,'Raw Data from UFBs'!$D$3:$D$1389,'Summary By Town'!$O$2)</f>
        <v>27977400</v>
      </c>
      <c r="R330" s="34">
        <f t="shared" si="58"/>
        <v>376064.00148577656</v>
      </c>
      <c r="S330" s="32">
        <f t="shared" si="59"/>
        <v>24</v>
      </c>
      <c r="T330" s="33">
        <f t="shared" si="60"/>
        <v>0</v>
      </c>
      <c r="U330" s="33">
        <f t="shared" si="61"/>
        <v>27977400</v>
      </c>
      <c r="V330" s="34">
        <f t="shared" si="62"/>
        <v>376064.00148577656</v>
      </c>
      <c r="W330" s="73">
        <v>1932841400</v>
      </c>
      <c r="X330" s="74">
        <v>1.3441706573369097</v>
      </c>
      <c r="Y330" s="75">
        <v>0.38272485712439425</v>
      </c>
      <c r="Z330" s="5">
        <f t="shared" si="63"/>
        <v>143929.04123827184</v>
      </c>
      <c r="AA330" s="10">
        <f t="shared" si="64"/>
        <v>1.447475204121766E-2</v>
      </c>
      <c r="AB330" s="73">
        <v>16016588.870000001</v>
      </c>
      <c r="AC330" s="7">
        <f t="shared" si="65"/>
        <v>8.9862480960511675E-3</v>
      </c>
      <c r="AE330" s="6" t="s">
        <v>1515</v>
      </c>
      <c r="AF330" s="6" t="s">
        <v>1514</v>
      </c>
      <c r="AG330" s="6" t="s">
        <v>1494</v>
      </c>
      <c r="AH330" s="6" t="s">
        <v>820</v>
      </c>
      <c r="AI330" s="6" t="s">
        <v>846</v>
      </c>
      <c r="AJ330" s="6" t="s">
        <v>2319</v>
      </c>
      <c r="AK330" s="6" t="s">
        <v>2319</v>
      </c>
      <c r="AL330" s="6" t="s">
        <v>2319</v>
      </c>
      <c r="AM330" s="6" t="s">
        <v>2319</v>
      </c>
      <c r="AN330" s="6" t="s">
        <v>2319</v>
      </c>
      <c r="AO330" s="6" t="s">
        <v>2319</v>
      </c>
      <c r="AP330" s="6" t="s">
        <v>2319</v>
      </c>
      <c r="AQ330" s="6" t="s">
        <v>2319</v>
      </c>
      <c r="AR330" s="6" t="s">
        <v>2319</v>
      </c>
      <c r="AS330" s="6" t="s">
        <v>2319</v>
      </c>
      <c r="AT330" s="6" t="s">
        <v>2319</v>
      </c>
    </row>
    <row r="331" spans="1:46" ht="17.25" customHeight="1" x14ac:dyDescent="0.25">
      <c r="A331" t="s">
        <v>1495</v>
      </c>
      <c r="B331" t="s">
        <v>1972</v>
      </c>
      <c r="C331" t="s">
        <v>1492</v>
      </c>
      <c r="D331" s="28" t="str">
        <f t="shared" si="55"/>
        <v>Bradley Beach borough, Monmouth County</v>
      </c>
      <c r="E331" t="s">
        <v>2215</v>
      </c>
      <c r="F331" t="s">
        <v>2205</v>
      </c>
      <c r="G331" s="32">
        <f>COUNTIFS('Raw Data from UFBs'!$A$3:$A$1389,'Summary By Town'!$A331,'Raw Data from UFBs'!$D$3:$D$1389,'Summary By Town'!$G$2)</f>
        <v>0</v>
      </c>
      <c r="H331" s="33">
        <f>SUMIFS('Raw Data from UFBs'!E$3:E$1389,'Raw Data from UFBs'!$A$3:$A$1389,'Summary By Town'!$A331,'Raw Data from UFBs'!$D$3:$D$1389,'Summary By Town'!$G$2)</f>
        <v>0</v>
      </c>
      <c r="I331" s="33">
        <f>SUMIFS('Raw Data from UFBs'!F$3:F$1389,'Raw Data from UFBs'!$A$3:$A$1389,'Summary By Town'!$A331,'Raw Data from UFBs'!$D$3:$D$1389,'Summary By Town'!$G$2)</f>
        <v>0</v>
      </c>
      <c r="J331" s="34">
        <f t="shared" si="56"/>
        <v>0</v>
      </c>
      <c r="K331" s="32">
        <f>COUNTIFS('Raw Data from UFBs'!$A$3:$A$1389,'Summary By Town'!$A331,'Raw Data from UFBs'!$D$3:$D$1389,'Summary By Town'!$K$2)</f>
        <v>0</v>
      </c>
      <c r="L331" s="33">
        <f>SUMIFS('Raw Data from UFBs'!E$3:E$1389,'Raw Data from UFBs'!$A$3:$A$1389,'Summary By Town'!$A331,'Raw Data from UFBs'!$D$3:$D$1389,'Summary By Town'!$K$2)</f>
        <v>0</v>
      </c>
      <c r="M331" s="33">
        <f>SUMIFS('Raw Data from UFBs'!F$3:F$1389,'Raw Data from UFBs'!$A$3:$A$1389,'Summary By Town'!$A331,'Raw Data from UFBs'!$D$3:$D$1389,'Summary By Town'!$K$2)</f>
        <v>0</v>
      </c>
      <c r="N331" s="34">
        <f t="shared" si="57"/>
        <v>0</v>
      </c>
      <c r="O331" s="32">
        <f>COUNTIFS('Raw Data from UFBs'!$A$3:$A$1389,'Summary By Town'!$A331,'Raw Data from UFBs'!$D$3:$D$1389,'Summary By Town'!$O$2)</f>
        <v>0</v>
      </c>
      <c r="P331" s="33">
        <f>SUMIFS('Raw Data from UFBs'!E$3:E$1389,'Raw Data from UFBs'!$A$3:$A$1389,'Summary By Town'!$A331,'Raw Data from UFBs'!$D$3:$D$1389,'Summary By Town'!$O$2)</f>
        <v>0</v>
      </c>
      <c r="Q331" s="33">
        <f>SUMIFS('Raw Data from UFBs'!F$3:F$1389,'Raw Data from UFBs'!$A$3:$A$1389,'Summary By Town'!$A331,'Raw Data from UFBs'!$D$3:$D$1389,'Summary By Town'!$O$2)</f>
        <v>0</v>
      </c>
      <c r="R331" s="34">
        <f t="shared" si="58"/>
        <v>0</v>
      </c>
      <c r="S331" s="32">
        <f t="shared" si="59"/>
        <v>0</v>
      </c>
      <c r="T331" s="33">
        <f t="shared" si="60"/>
        <v>0</v>
      </c>
      <c r="U331" s="33">
        <f t="shared" si="61"/>
        <v>0</v>
      </c>
      <c r="V331" s="34">
        <f t="shared" si="62"/>
        <v>0</v>
      </c>
      <c r="W331" s="73">
        <v>1394330800</v>
      </c>
      <c r="X331" s="74">
        <v>1.2651041678042156</v>
      </c>
      <c r="Y331" s="75">
        <v>0.40678218914936787</v>
      </c>
      <c r="Z331" s="5">
        <f t="shared" si="63"/>
        <v>0</v>
      </c>
      <c r="AA331" s="10">
        <f t="shared" si="64"/>
        <v>0</v>
      </c>
      <c r="AB331" s="73">
        <v>8822036.6499999985</v>
      </c>
      <c r="AC331" s="7">
        <f t="shared" si="65"/>
        <v>0</v>
      </c>
      <c r="AE331" s="6" t="s">
        <v>1494</v>
      </c>
      <c r="AF331" s="6" t="s">
        <v>1508</v>
      </c>
      <c r="AG331" s="6" t="s">
        <v>820</v>
      </c>
      <c r="AH331" s="6" t="s">
        <v>2319</v>
      </c>
      <c r="AI331" s="6" t="s">
        <v>2319</v>
      </c>
      <c r="AJ331" s="6" t="s">
        <v>2319</v>
      </c>
      <c r="AK331" s="6" t="s">
        <v>2319</v>
      </c>
      <c r="AL331" s="6" t="s">
        <v>2319</v>
      </c>
      <c r="AM331" s="6" t="s">
        <v>2319</v>
      </c>
      <c r="AN331" s="6" t="s">
        <v>2319</v>
      </c>
      <c r="AO331" s="6" t="s">
        <v>2319</v>
      </c>
      <c r="AP331" s="6" t="s">
        <v>2319</v>
      </c>
      <c r="AQ331" s="6" t="s">
        <v>2319</v>
      </c>
      <c r="AR331" s="6" t="s">
        <v>2319</v>
      </c>
      <c r="AS331" s="6" t="s">
        <v>2319</v>
      </c>
      <c r="AT331" s="6" t="s">
        <v>2319</v>
      </c>
    </row>
    <row r="332" spans="1:46" ht="17.25" customHeight="1" x14ac:dyDescent="0.25">
      <c r="A332" t="s">
        <v>1496</v>
      </c>
      <c r="B332" t="s">
        <v>1973</v>
      </c>
      <c r="C332" t="s">
        <v>1492</v>
      </c>
      <c r="D332" s="28" t="str">
        <f t="shared" si="55"/>
        <v>Brielle borough, Monmouth County</v>
      </c>
      <c r="E332" t="s">
        <v>2215</v>
      </c>
      <c r="F332" t="s">
        <v>2201</v>
      </c>
      <c r="G332" s="32">
        <f>COUNTIFS('Raw Data from UFBs'!$A$3:$A$1389,'Summary By Town'!$A332,'Raw Data from UFBs'!$D$3:$D$1389,'Summary By Town'!$G$2)</f>
        <v>0</v>
      </c>
      <c r="H332" s="33">
        <f>SUMIFS('Raw Data from UFBs'!E$3:E$1389,'Raw Data from UFBs'!$A$3:$A$1389,'Summary By Town'!$A332,'Raw Data from UFBs'!$D$3:$D$1389,'Summary By Town'!$G$2)</f>
        <v>0</v>
      </c>
      <c r="I332" s="33">
        <f>SUMIFS('Raw Data from UFBs'!F$3:F$1389,'Raw Data from UFBs'!$A$3:$A$1389,'Summary By Town'!$A332,'Raw Data from UFBs'!$D$3:$D$1389,'Summary By Town'!$G$2)</f>
        <v>0</v>
      </c>
      <c r="J332" s="34">
        <f t="shared" si="56"/>
        <v>0</v>
      </c>
      <c r="K332" s="32">
        <f>COUNTIFS('Raw Data from UFBs'!$A$3:$A$1389,'Summary By Town'!$A332,'Raw Data from UFBs'!$D$3:$D$1389,'Summary By Town'!$K$2)</f>
        <v>0</v>
      </c>
      <c r="L332" s="33">
        <f>SUMIFS('Raw Data from UFBs'!E$3:E$1389,'Raw Data from UFBs'!$A$3:$A$1389,'Summary By Town'!$A332,'Raw Data from UFBs'!$D$3:$D$1389,'Summary By Town'!$K$2)</f>
        <v>0</v>
      </c>
      <c r="M332" s="33">
        <f>SUMIFS('Raw Data from UFBs'!F$3:F$1389,'Raw Data from UFBs'!$A$3:$A$1389,'Summary By Town'!$A332,'Raw Data from UFBs'!$D$3:$D$1389,'Summary By Town'!$K$2)</f>
        <v>0</v>
      </c>
      <c r="N332" s="34">
        <f t="shared" si="57"/>
        <v>0</v>
      </c>
      <c r="O332" s="32">
        <f>COUNTIFS('Raw Data from UFBs'!$A$3:$A$1389,'Summary By Town'!$A332,'Raw Data from UFBs'!$D$3:$D$1389,'Summary By Town'!$O$2)</f>
        <v>0</v>
      </c>
      <c r="P332" s="33">
        <f>SUMIFS('Raw Data from UFBs'!E$3:E$1389,'Raw Data from UFBs'!$A$3:$A$1389,'Summary By Town'!$A332,'Raw Data from UFBs'!$D$3:$D$1389,'Summary By Town'!$O$2)</f>
        <v>0</v>
      </c>
      <c r="Q332" s="33">
        <f>SUMIFS('Raw Data from UFBs'!F$3:F$1389,'Raw Data from UFBs'!$A$3:$A$1389,'Summary By Town'!$A332,'Raw Data from UFBs'!$D$3:$D$1389,'Summary By Town'!$O$2)</f>
        <v>0</v>
      </c>
      <c r="R332" s="34">
        <f t="shared" si="58"/>
        <v>0</v>
      </c>
      <c r="S332" s="32">
        <f t="shared" si="59"/>
        <v>0</v>
      </c>
      <c r="T332" s="33">
        <f t="shared" si="60"/>
        <v>0</v>
      </c>
      <c r="U332" s="33">
        <f t="shared" si="61"/>
        <v>0</v>
      </c>
      <c r="V332" s="34">
        <f t="shared" si="62"/>
        <v>0</v>
      </c>
      <c r="W332" s="73">
        <v>1604288600</v>
      </c>
      <c r="X332" s="74">
        <v>1.612971063679181</v>
      </c>
      <c r="Y332" s="75">
        <v>0.27101538089665655</v>
      </c>
      <c r="Z332" s="5">
        <f t="shared" si="63"/>
        <v>0</v>
      </c>
      <c r="AA332" s="10">
        <f t="shared" si="64"/>
        <v>0</v>
      </c>
      <c r="AB332" s="73">
        <v>9653980.6999999993</v>
      </c>
      <c r="AC332" s="7">
        <f t="shared" si="65"/>
        <v>0</v>
      </c>
      <c r="AE332" s="6" t="s">
        <v>846</v>
      </c>
      <c r="AF332" s="6" t="s">
        <v>1505</v>
      </c>
      <c r="AG332" s="6" t="s">
        <v>1562</v>
      </c>
      <c r="AH332" s="6" t="s">
        <v>1563</v>
      </c>
      <c r="AI332" s="6" t="s">
        <v>1552</v>
      </c>
      <c r="AJ332" s="6" t="s">
        <v>2319</v>
      </c>
      <c r="AK332" s="6" t="s">
        <v>2319</v>
      </c>
      <c r="AL332" s="6" t="s">
        <v>2319</v>
      </c>
      <c r="AM332" s="6" t="s">
        <v>2319</v>
      </c>
      <c r="AN332" s="6" t="s">
        <v>2319</v>
      </c>
      <c r="AO332" s="6" t="s">
        <v>2319</v>
      </c>
      <c r="AP332" s="6" t="s">
        <v>2319</v>
      </c>
      <c r="AQ332" s="6" t="s">
        <v>2319</v>
      </c>
      <c r="AR332" s="6" t="s">
        <v>2319</v>
      </c>
      <c r="AS332" s="6" t="s">
        <v>2319</v>
      </c>
      <c r="AT332" s="6" t="s">
        <v>2319</v>
      </c>
    </row>
    <row r="333" spans="1:46" ht="17.25" customHeight="1" x14ac:dyDescent="0.25">
      <c r="A333" t="s">
        <v>1498</v>
      </c>
      <c r="B333" t="s">
        <v>1974</v>
      </c>
      <c r="C333" t="s">
        <v>1492</v>
      </c>
      <c r="D333" s="28" t="str">
        <f t="shared" si="55"/>
        <v>Deal borough, Monmouth County</v>
      </c>
      <c r="E333" t="s">
        <v>2215</v>
      </c>
      <c r="F333" t="s">
        <v>2201</v>
      </c>
      <c r="G333" s="32">
        <f>COUNTIFS('Raw Data from UFBs'!$A$3:$A$1389,'Summary By Town'!$A333,'Raw Data from UFBs'!$D$3:$D$1389,'Summary By Town'!$G$2)</f>
        <v>0</v>
      </c>
      <c r="H333" s="33">
        <f>SUMIFS('Raw Data from UFBs'!E$3:E$1389,'Raw Data from UFBs'!$A$3:$A$1389,'Summary By Town'!$A333,'Raw Data from UFBs'!$D$3:$D$1389,'Summary By Town'!$G$2)</f>
        <v>0</v>
      </c>
      <c r="I333" s="33">
        <f>SUMIFS('Raw Data from UFBs'!F$3:F$1389,'Raw Data from UFBs'!$A$3:$A$1389,'Summary By Town'!$A333,'Raw Data from UFBs'!$D$3:$D$1389,'Summary By Town'!$G$2)</f>
        <v>0</v>
      </c>
      <c r="J333" s="34">
        <f t="shared" si="56"/>
        <v>0</v>
      </c>
      <c r="K333" s="32">
        <f>COUNTIFS('Raw Data from UFBs'!$A$3:$A$1389,'Summary By Town'!$A333,'Raw Data from UFBs'!$D$3:$D$1389,'Summary By Town'!$K$2)</f>
        <v>0</v>
      </c>
      <c r="L333" s="33">
        <f>SUMIFS('Raw Data from UFBs'!E$3:E$1389,'Raw Data from UFBs'!$A$3:$A$1389,'Summary By Town'!$A333,'Raw Data from UFBs'!$D$3:$D$1389,'Summary By Town'!$K$2)</f>
        <v>0</v>
      </c>
      <c r="M333" s="33">
        <f>SUMIFS('Raw Data from UFBs'!F$3:F$1389,'Raw Data from UFBs'!$A$3:$A$1389,'Summary By Town'!$A333,'Raw Data from UFBs'!$D$3:$D$1389,'Summary By Town'!$K$2)</f>
        <v>0</v>
      </c>
      <c r="N333" s="34">
        <f t="shared" si="57"/>
        <v>0</v>
      </c>
      <c r="O333" s="32">
        <f>COUNTIFS('Raw Data from UFBs'!$A$3:$A$1389,'Summary By Town'!$A333,'Raw Data from UFBs'!$D$3:$D$1389,'Summary By Town'!$O$2)</f>
        <v>0</v>
      </c>
      <c r="P333" s="33">
        <f>SUMIFS('Raw Data from UFBs'!E$3:E$1389,'Raw Data from UFBs'!$A$3:$A$1389,'Summary By Town'!$A333,'Raw Data from UFBs'!$D$3:$D$1389,'Summary By Town'!$O$2)</f>
        <v>0</v>
      </c>
      <c r="Q333" s="33">
        <f>SUMIFS('Raw Data from UFBs'!F$3:F$1389,'Raw Data from UFBs'!$A$3:$A$1389,'Summary By Town'!$A333,'Raw Data from UFBs'!$D$3:$D$1389,'Summary By Town'!$O$2)</f>
        <v>0</v>
      </c>
      <c r="R333" s="34">
        <f t="shared" si="58"/>
        <v>0</v>
      </c>
      <c r="S333" s="32">
        <f t="shared" si="59"/>
        <v>0</v>
      </c>
      <c r="T333" s="33">
        <f t="shared" si="60"/>
        <v>0</v>
      </c>
      <c r="U333" s="33">
        <f t="shared" si="61"/>
        <v>0</v>
      </c>
      <c r="V333" s="34">
        <f t="shared" si="62"/>
        <v>0</v>
      </c>
      <c r="W333" s="73">
        <v>2421495387</v>
      </c>
      <c r="X333" s="74">
        <v>0.70867266664920614</v>
      </c>
      <c r="Y333" s="75">
        <v>0.42495374867445418</v>
      </c>
      <c r="Z333" s="5">
        <f t="shared" si="63"/>
        <v>0</v>
      </c>
      <c r="AA333" s="10">
        <f t="shared" si="64"/>
        <v>0</v>
      </c>
      <c r="AB333" s="73">
        <v>11513125.68</v>
      </c>
      <c r="AC333" s="7">
        <f t="shared" si="65"/>
        <v>0</v>
      </c>
      <c r="AE333" s="6" t="s">
        <v>1491</v>
      </c>
      <c r="AF333" s="6" t="s">
        <v>832</v>
      </c>
      <c r="AG333" s="6" t="s">
        <v>792</v>
      </c>
      <c r="AH333" s="6" t="s">
        <v>2319</v>
      </c>
      <c r="AI333" s="6" t="s">
        <v>2319</v>
      </c>
      <c r="AJ333" s="6" t="s">
        <v>2319</v>
      </c>
      <c r="AK333" s="6" t="s">
        <v>2319</v>
      </c>
      <c r="AL333" s="6" t="s">
        <v>2319</v>
      </c>
      <c r="AM333" s="6" t="s">
        <v>2319</v>
      </c>
      <c r="AN333" s="6" t="s">
        <v>2319</v>
      </c>
      <c r="AO333" s="6" t="s">
        <v>2319</v>
      </c>
      <c r="AP333" s="6" t="s">
        <v>2319</v>
      </c>
      <c r="AQ333" s="6" t="s">
        <v>2319</v>
      </c>
      <c r="AR333" s="6" t="s">
        <v>2319</v>
      </c>
      <c r="AS333" s="6" t="s">
        <v>2319</v>
      </c>
      <c r="AT333" s="6" t="s">
        <v>2319</v>
      </c>
    </row>
    <row r="334" spans="1:46" ht="17.25" customHeight="1" x14ac:dyDescent="0.25">
      <c r="A334" t="s">
        <v>769</v>
      </c>
      <c r="B334" t="s">
        <v>1975</v>
      </c>
      <c r="C334" t="s">
        <v>1492</v>
      </c>
      <c r="D334" s="28" t="str">
        <f t="shared" si="55"/>
        <v>Eatontown borough, Monmouth County</v>
      </c>
      <c r="E334" t="s">
        <v>2215</v>
      </c>
      <c r="F334" t="s">
        <v>2205</v>
      </c>
      <c r="G334" s="32">
        <f>COUNTIFS('Raw Data from UFBs'!$A$3:$A$1389,'Summary By Town'!$A334,'Raw Data from UFBs'!$D$3:$D$1389,'Summary By Town'!$G$2)</f>
        <v>1</v>
      </c>
      <c r="H334" s="33">
        <f>SUMIFS('Raw Data from UFBs'!E$3:E$1389,'Raw Data from UFBs'!$A$3:$A$1389,'Summary By Town'!$A334,'Raw Data from UFBs'!$D$3:$D$1389,'Summary By Town'!$G$2)</f>
        <v>0</v>
      </c>
      <c r="I334" s="33">
        <f>SUMIFS('Raw Data from UFBs'!F$3:F$1389,'Raw Data from UFBs'!$A$3:$A$1389,'Summary By Town'!$A334,'Raw Data from UFBs'!$D$3:$D$1389,'Summary By Town'!$G$2)</f>
        <v>4313400</v>
      </c>
      <c r="J334" s="34">
        <f t="shared" si="56"/>
        <v>98194.618646915056</v>
      </c>
      <c r="K334" s="32">
        <f>COUNTIFS('Raw Data from UFBs'!$A$3:$A$1389,'Summary By Town'!$A334,'Raw Data from UFBs'!$D$3:$D$1389,'Summary By Town'!$K$2)</f>
        <v>0</v>
      </c>
      <c r="L334" s="33">
        <f>SUMIFS('Raw Data from UFBs'!E$3:E$1389,'Raw Data from UFBs'!$A$3:$A$1389,'Summary By Town'!$A334,'Raw Data from UFBs'!$D$3:$D$1389,'Summary By Town'!$K$2)</f>
        <v>0</v>
      </c>
      <c r="M334" s="33">
        <f>SUMIFS('Raw Data from UFBs'!F$3:F$1389,'Raw Data from UFBs'!$A$3:$A$1389,'Summary By Town'!$A334,'Raw Data from UFBs'!$D$3:$D$1389,'Summary By Town'!$K$2)</f>
        <v>0</v>
      </c>
      <c r="N334" s="34">
        <f t="shared" si="57"/>
        <v>0</v>
      </c>
      <c r="O334" s="32">
        <f>COUNTIFS('Raw Data from UFBs'!$A$3:$A$1389,'Summary By Town'!$A334,'Raw Data from UFBs'!$D$3:$D$1389,'Summary By Town'!$O$2)</f>
        <v>1</v>
      </c>
      <c r="P334" s="33">
        <f>SUMIFS('Raw Data from UFBs'!E$3:E$1389,'Raw Data from UFBs'!$A$3:$A$1389,'Summary By Town'!$A334,'Raw Data from UFBs'!$D$3:$D$1389,'Summary By Town'!$O$2)</f>
        <v>0</v>
      </c>
      <c r="Q334" s="33">
        <f>SUMIFS('Raw Data from UFBs'!F$3:F$1389,'Raw Data from UFBs'!$A$3:$A$1389,'Summary By Town'!$A334,'Raw Data from UFBs'!$D$3:$D$1389,'Summary By Town'!$O$2)</f>
        <v>17388700</v>
      </c>
      <c r="R334" s="34">
        <f t="shared" si="58"/>
        <v>395854.02820642921</v>
      </c>
      <c r="S334" s="32">
        <f t="shared" si="59"/>
        <v>2</v>
      </c>
      <c r="T334" s="33">
        <f t="shared" si="60"/>
        <v>0</v>
      </c>
      <c r="U334" s="33">
        <f t="shared" si="61"/>
        <v>21702100</v>
      </c>
      <c r="V334" s="34">
        <f t="shared" si="62"/>
        <v>494048.64685334428</v>
      </c>
      <c r="W334" s="73">
        <v>2628555150</v>
      </c>
      <c r="X334" s="74">
        <v>2.2765015682968204</v>
      </c>
      <c r="Y334" s="75">
        <v>0.35272741865261448</v>
      </c>
      <c r="Z334" s="5">
        <f t="shared" si="63"/>
        <v>174264.50389339725</v>
      </c>
      <c r="AA334" s="10">
        <f t="shared" si="64"/>
        <v>8.2562848262856502E-3</v>
      </c>
      <c r="AB334" s="73">
        <v>26252786.809999999</v>
      </c>
      <c r="AC334" s="7">
        <f t="shared" si="65"/>
        <v>6.6379430555165986E-3</v>
      </c>
      <c r="AE334" s="6" t="s">
        <v>832</v>
      </c>
      <c r="AF334" s="6" t="s">
        <v>1519</v>
      </c>
      <c r="AG334" s="6" t="s">
        <v>825</v>
      </c>
      <c r="AH334" s="6" t="s">
        <v>844</v>
      </c>
      <c r="AI334" s="6" t="s">
        <v>836</v>
      </c>
      <c r="AJ334" s="6" t="s">
        <v>2319</v>
      </c>
      <c r="AK334" s="6" t="s">
        <v>2319</v>
      </c>
      <c r="AL334" s="6" t="s">
        <v>2319</v>
      </c>
      <c r="AM334" s="6" t="s">
        <v>2319</v>
      </c>
      <c r="AN334" s="6" t="s">
        <v>2319</v>
      </c>
      <c r="AO334" s="6" t="s">
        <v>2319</v>
      </c>
      <c r="AP334" s="6" t="s">
        <v>2319</v>
      </c>
      <c r="AQ334" s="6" t="s">
        <v>2319</v>
      </c>
      <c r="AR334" s="6" t="s">
        <v>2319</v>
      </c>
      <c r="AS334" s="6" t="s">
        <v>2319</v>
      </c>
      <c r="AT334" s="6" t="s">
        <v>2319</v>
      </c>
    </row>
    <row r="335" spans="1:46" ht="17.25" customHeight="1" x14ac:dyDescent="0.25">
      <c r="A335" t="s">
        <v>1499</v>
      </c>
      <c r="B335" t="s">
        <v>1976</v>
      </c>
      <c r="C335" t="s">
        <v>1492</v>
      </c>
      <c r="D335" s="28" t="str">
        <f t="shared" si="55"/>
        <v>Englishtown borough, Monmouth County</v>
      </c>
      <c r="E335" t="s">
        <v>2215</v>
      </c>
      <c r="F335" t="s">
        <v>2205</v>
      </c>
      <c r="G335" s="32">
        <f>COUNTIFS('Raw Data from UFBs'!$A$3:$A$1389,'Summary By Town'!$A335,'Raw Data from UFBs'!$D$3:$D$1389,'Summary By Town'!$G$2)</f>
        <v>0</v>
      </c>
      <c r="H335" s="33">
        <f>SUMIFS('Raw Data from UFBs'!E$3:E$1389,'Raw Data from UFBs'!$A$3:$A$1389,'Summary By Town'!$A335,'Raw Data from UFBs'!$D$3:$D$1389,'Summary By Town'!$G$2)</f>
        <v>0</v>
      </c>
      <c r="I335" s="33">
        <f>SUMIFS('Raw Data from UFBs'!F$3:F$1389,'Raw Data from UFBs'!$A$3:$A$1389,'Summary By Town'!$A335,'Raw Data from UFBs'!$D$3:$D$1389,'Summary By Town'!$G$2)</f>
        <v>0</v>
      </c>
      <c r="J335" s="34">
        <f t="shared" si="56"/>
        <v>0</v>
      </c>
      <c r="K335" s="32">
        <f>COUNTIFS('Raw Data from UFBs'!$A$3:$A$1389,'Summary By Town'!$A335,'Raw Data from UFBs'!$D$3:$D$1389,'Summary By Town'!$K$2)</f>
        <v>0</v>
      </c>
      <c r="L335" s="33">
        <f>SUMIFS('Raw Data from UFBs'!E$3:E$1389,'Raw Data from UFBs'!$A$3:$A$1389,'Summary By Town'!$A335,'Raw Data from UFBs'!$D$3:$D$1389,'Summary By Town'!$K$2)</f>
        <v>0</v>
      </c>
      <c r="M335" s="33">
        <f>SUMIFS('Raw Data from UFBs'!F$3:F$1389,'Raw Data from UFBs'!$A$3:$A$1389,'Summary By Town'!$A335,'Raw Data from UFBs'!$D$3:$D$1389,'Summary By Town'!$K$2)</f>
        <v>0</v>
      </c>
      <c r="N335" s="34">
        <f t="shared" si="57"/>
        <v>0</v>
      </c>
      <c r="O335" s="32">
        <f>COUNTIFS('Raw Data from UFBs'!$A$3:$A$1389,'Summary By Town'!$A335,'Raw Data from UFBs'!$D$3:$D$1389,'Summary By Town'!$O$2)</f>
        <v>0</v>
      </c>
      <c r="P335" s="33">
        <f>SUMIFS('Raw Data from UFBs'!E$3:E$1389,'Raw Data from UFBs'!$A$3:$A$1389,'Summary By Town'!$A335,'Raw Data from UFBs'!$D$3:$D$1389,'Summary By Town'!$O$2)</f>
        <v>0</v>
      </c>
      <c r="Q335" s="33">
        <f>SUMIFS('Raw Data from UFBs'!F$3:F$1389,'Raw Data from UFBs'!$A$3:$A$1389,'Summary By Town'!$A335,'Raw Data from UFBs'!$D$3:$D$1389,'Summary By Town'!$O$2)</f>
        <v>0</v>
      </c>
      <c r="R335" s="34">
        <f t="shared" si="58"/>
        <v>0</v>
      </c>
      <c r="S335" s="32">
        <f t="shared" si="59"/>
        <v>0</v>
      </c>
      <c r="T335" s="33">
        <f t="shared" si="60"/>
        <v>0</v>
      </c>
      <c r="U335" s="33">
        <f t="shared" si="61"/>
        <v>0</v>
      </c>
      <c r="V335" s="34">
        <f t="shared" si="62"/>
        <v>0</v>
      </c>
      <c r="W335" s="73">
        <v>278310500</v>
      </c>
      <c r="X335" s="74">
        <v>2.2226438352532165</v>
      </c>
      <c r="Y335" s="75">
        <v>0.28371644194428358</v>
      </c>
      <c r="Z335" s="5">
        <f t="shared" si="63"/>
        <v>0</v>
      </c>
      <c r="AA335" s="10">
        <f t="shared" si="64"/>
        <v>0</v>
      </c>
      <c r="AB335" s="73">
        <v>2443581</v>
      </c>
      <c r="AC335" s="7">
        <f t="shared" si="65"/>
        <v>0</v>
      </c>
      <c r="AE335" s="6" t="s">
        <v>801</v>
      </c>
      <c r="AF335" s="6" t="s">
        <v>2319</v>
      </c>
      <c r="AG335" s="6" t="s">
        <v>2319</v>
      </c>
      <c r="AH335" s="6" t="s">
        <v>2319</v>
      </c>
      <c r="AI335" s="6" t="s">
        <v>2319</v>
      </c>
      <c r="AJ335" s="6" t="s">
        <v>2319</v>
      </c>
      <c r="AK335" s="6" t="s">
        <v>2319</v>
      </c>
      <c r="AL335" s="6" t="s">
        <v>2319</v>
      </c>
      <c r="AM335" s="6" t="s">
        <v>2319</v>
      </c>
      <c r="AN335" s="6" t="s">
        <v>2319</v>
      </c>
      <c r="AO335" s="6" t="s">
        <v>2319</v>
      </c>
      <c r="AP335" s="6" t="s">
        <v>2319</v>
      </c>
      <c r="AQ335" s="6" t="s">
        <v>2319</v>
      </c>
      <c r="AR335" s="6" t="s">
        <v>2319</v>
      </c>
      <c r="AS335" s="6" t="s">
        <v>2319</v>
      </c>
      <c r="AT335" s="6" t="s">
        <v>2319</v>
      </c>
    </row>
    <row r="336" spans="1:46" ht="17.25" customHeight="1" x14ac:dyDescent="0.25">
      <c r="A336" t="s">
        <v>1500</v>
      </c>
      <c r="B336" t="s">
        <v>1977</v>
      </c>
      <c r="C336" t="s">
        <v>1492</v>
      </c>
      <c r="D336" s="28" t="str">
        <f t="shared" si="55"/>
        <v>Fair Haven borough, Monmouth County</v>
      </c>
      <c r="E336" t="s">
        <v>2215</v>
      </c>
      <c r="F336" t="s">
        <v>2201</v>
      </c>
      <c r="G336" s="32">
        <f>COUNTIFS('Raw Data from UFBs'!$A$3:$A$1389,'Summary By Town'!$A336,'Raw Data from UFBs'!$D$3:$D$1389,'Summary By Town'!$G$2)</f>
        <v>0</v>
      </c>
      <c r="H336" s="33">
        <f>SUMIFS('Raw Data from UFBs'!E$3:E$1389,'Raw Data from UFBs'!$A$3:$A$1389,'Summary By Town'!$A336,'Raw Data from UFBs'!$D$3:$D$1389,'Summary By Town'!$G$2)</f>
        <v>0</v>
      </c>
      <c r="I336" s="33">
        <f>SUMIFS('Raw Data from UFBs'!F$3:F$1389,'Raw Data from UFBs'!$A$3:$A$1389,'Summary By Town'!$A336,'Raw Data from UFBs'!$D$3:$D$1389,'Summary By Town'!$G$2)</f>
        <v>0</v>
      </c>
      <c r="J336" s="34">
        <f t="shared" si="56"/>
        <v>0</v>
      </c>
      <c r="K336" s="32">
        <f>COUNTIFS('Raw Data from UFBs'!$A$3:$A$1389,'Summary By Town'!$A336,'Raw Data from UFBs'!$D$3:$D$1389,'Summary By Town'!$K$2)</f>
        <v>0</v>
      </c>
      <c r="L336" s="33">
        <f>SUMIFS('Raw Data from UFBs'!E$3:E$1389,'Raw Data from UFBs'!$A$3:$A$1389,'Summary By Town'!$A336,'Raw Data from UFBs'!$D$3:$D$1389,'Summary By Town'!$K$2)</f>
        <v>0</v>
      </c>
      <c r="M336" s="33">
        <f>SUMIFS('Raw Data from UFBs'!F$3:F$1389,'Raw Data from UFBs'!$A$3:$A$1389,'Summary By Town'!$A336,'Raw Data from UFBs'!$D$3:$D$1389,'Summary By Town'!$K$2)</f>
        <v>0</v>
      </c>
      <c r="N336" s="34">
        <f t="shared" si="57"/>
        <v>0</v>
      </c>
      <c r="O336" s="32">
        <f>COUNTIFS('Raw Data from UFBs'!$A$3:$A$1389,'Summary By Town'!$A336,'Raw Data from UFBs'!$D$3:$D$1389,'Summary By Town'!$O$2)</f>
        <v>0</v>
      </c>
      <c r="P336" s="33">
        <f>SUMIFS('Raw Data from UFBs'!E$3:E$1389,'Raw Data from UFBs'!$A$3:$A$1389,'Summary By Town'!$A336,'Raw Data from UFBs'!$D$3:$D$1389,'Summary By Town'!$O$2)</f>
        <v>0</v>
      </c>
      <c r="Q336" s="33">
        <f>SUMIFS('Raw Data from UFBs'!F$3:F$1389,'Raw Data from UFBs'!$A$3:$A$1389,'Summary By Town'!$A336,'Raw Data from UFBs'!$D$3:$D$1389,'Summary By Town'!$O$2)</f>
        <v>0</v>
      </c>
      <c r="R336" s="34">
        <f t="shared" si="58"/>
        <v>0</v>
      </c>
      <c r="S336" s="32">
        <f t="shared" si="59"/>
        <v>0</v>
      </c>
      <c r="T336" s="33">
        <f t="shared" si="60"/>
        <v>0</v>
      </c>
      <c r="U336" s="33">
        <f t="shared" si="61"/>
        <v>0</v>
      </c>
      <c r="V336" s="34">
        <f t="shared" si="62"/>
        <v>0</v>
      </c>
      <c r="W336" s="73">
        <v>1861699311</v>
      </c>
      <c r="X336" s="74">
        <v>1.82453291275864</v>
      </c>
      <c r="Y336" s="75">
        <v>0.20379506833095232</v>
      </c>
      <c r="Z336" s="5">
        <f t="shared" si="63"/>
        <v>0</v>
      </c>
      <c r="AA336" s="10">
        <f t="shared" si="64"/>
        <v>0</v>
      </c>
      <c r="AB336" s="73">
        <v>9469035.6899999995</v>
      </c>
      <c r="AC336" s="7">
        <f t="shared" si="65"/>
        <v>0</v>
      </c>
      <c r="AE336" s="6" t="s">
        <v>1503</v>
      </c>
      <c r="AF336" s="6" t="s">
        <v>840</v>
      </c>
      <c r="AG336" s="6" t="s">
        <v>1510</v>
      </c>
      <c r="AH336" s="6" t="s">
        <v>814</v>
      </c>
      <c r="AI336" s="6" t="s">
        <v>2319</v>
      </c>
      <c r="AJ336" s="6" t="s">
        <v>2319</v>
      </c>
      <c r="AK336" s="6" t="s">
        <v>2319</v>
      </c>
      <c r="AL336" s="6" t="s">
        <v>2319</v>
      </c>
      <c r="AM336" s="6" t="s">
        <v>2319</v>
      </c>
      <c r="AN336" s="6" t="s">
        <v>2319</v>
      </c>
      <c r="AO336" s="6" t="s">
        <v>2319</v>
      </c>
      <c r="AP336" s="6" t="s">
        <v>2319</v>
      </c>
      <c r="AQ336" s="6" t="s">
        <v>2319</v>
      </c>
      <c r="AR336" s="6" t="s">
        <v>2319</v>
      </c>
      <c r="AS336" s="6" t="s">
        <v>2319</v>
      </c>
      <c r="AT336" s="6" t="s">
        <v>2319</v>
      </c>
    </row>
    <row r="337" spans="1:46" ht="17.25" customHeight="1" x14ac:dyDescent="0.25">
      <c r="A337" t="s">
        <v>1501</v>
      </c>
      <c r="B337" t="s">
        <v>1978</v>
      </c>
      <c r="C337" t="s">
        <v>1492</v>
      </c>
      <c r="D337" s="28" t="str">
        <f t="shared" si="55"/>
        <v>Farmingdale borough, Monmouth County</v>
      </c>
      <c r="E337" t="s">
        <v>2215</v>
      </c>
      <c r="F337" t="s">
        <v>2201</v>
      </c>
      <c r="G337" s="32">
        <f>COUNTIFS('Raw Data from UFBs'!$A$3:$A$1389,'Summary By Town'!$A337,'Raw Data from UFBs'!$D$3:$D$1389,'Summary By Town'!$G$2)</f>
        <v>0</v>
      </c>
      <c r="H337" s="33">
        <f>SUMIFS('Raw Data from UFBs'!E$3:E$1389,'Raw Data from UFBs'!$A$3:$A$1389,'Summary By Town'!$A337,'Raw Data from UFBs'!$D$3:$D$1389,'Summary By Town'!$G$2)</f>
        <v>0</v>
      </c>
      <c r="I337" s="33">
        <f>SUMIFS('Raw Data from UFBs'!F$3:F$1389,'Raw Data from UFBs'!$A$3:$A$1389,'Summary By Town'!$A337,'Raw Data from UFBs'!$D$3:$D$1389,'Summary By Town'!$G$2)</f>
        <v>0</v>
      </c>
      <c r="J337" s="34">
        <f t="shared" si="56"/>
        <v>0</v>
      </c>
      <c r="K337" s="32">
        <f>COUNTIFS('Raw Data from UFBs'!$A$3:$A$1389,'Summary By Town'!$A337,'Raw Data from UFBs'!$D$3:$D$1389,'Summary By Town'!$K$2)</f>
        <v>0</v>
      </c>
      <c r="L337" s="33">
        <f>SUMIFS('Raw Data from UFBs'!E$3:E$1389,'Raw Data from UFBs'!$A$3:$A$1389,'Summary By Town'!$A337,'Raw Data from UFBs'!$D$3:$D$1389,'Summary By Town'!$K$2)</f>
        <v>0</v>
      </c>
      <c r="M337" s="33">
        <f>SUMIFS('Raw Data from UFBs'!F$3:F$1389,'Raw Data from UFBs'!$A$3:$A$1389,'Summary By Town'!$A337,'Raw Data from UFBs'!$D$3:$D$1389,'Summary By Town'!$K$2)</f>
        <v>0</v>
      </c>
      <c r="N337" s="34">
        <f t="shared" si="57"/>
        <v>0</v>
      </c>
      <c r="O337" s="32">
        <f>COUNTIFS('Raw Data from UFBs'!$A$3:$A$1389,'Summary By Town'!$A337,'Raw Data from UFBs'!$D$3:$D$1389,'Summary By Town'!$O$2)</f>
        <v>0</v>
      </c>
      <c r="P337" s="33">
        <f>SUMIFS('Raw Data from UFBs'!E$3:E$1389,'Raw Data from UFBs'!$A$3:$A$1389,'Summary By Town'!$A337,'Raw Data from UFBs'!$D$3:$D$1389,'Summary By Town'!$O$2)</f>
        <v>0</v>
      </c>
      <c r="Q337" s="33">
        <f>SUMIFS('Raw Data from UFBs'!F$3:F$1389,'Raw Data from UFBs'!$A$3:$A$1389,'Summary By Town'!$A337,'Raw Data from UFBs'!$D$3:$D$1389,'Summary By Town'!$O$2)</f>
        <v>0</v>
      </c>
      <c r="R337" s="34">
        <f t="shared" si="58"/>
        <v>0</v>
      </c>
      <c r="S337" s="32">
        <f t="shared" si="59"/>
        <v>0</v>
      </c>
      <c r="T337" s="33">
        <f t="shared" si="60"/>
        <v>0</v>
      </c>
      <c r="U337" s="33">
        <f t="shared" si="61"/>
        <v>0</v>
      </c>
      <c r="V337" s="34">
        <f t="shared" si="62"/>
        <v>0</v>
      </c>
      <c r="W337" s="73">
        <v>177808500</v>
      </c>
      <c r="X337" s="74">
        <v>2.2760152851094322</v>
      </c>
      <c r="Y337" s="75">
        <v>0.1286192084815056</v>
      </c>
      <c r="Z337" s="5">
        <f t="shared" si="63"/>
        <v>0</v>
      </c>
      <c r="AA337" s="10">
        <f t="shared" si="64"/>
        <v>0</v>
      </c>
      <c r="AB337" s="73">
        <v>935664.87</v>
      </c>
      <c r="AC337" s="7">
        <f t="shared" si="65"/>
        <v>0</v>
      </c>
      <c r="AE337" s="6" t="s">
        <v>782</v>
      </c>
      <c r="AF337" s="6" t="s">
        <v>2319</v>
      </c>
      <c r="AG337" s="6" t="s">
        <v>2319</v>
      </c>
      <c r="AH337" s="6" t="s">
        <v>2319</v>
      </c>
      <c r="AI337" s="6" t="s">
        <v>2319</v>
      </c>
      <c r="AJ337" s="6" t="s">
        <v>2319</v>
      </c>
      <c r="AK337" s="6" t="s">
        <v>2319</v>
      </c>
      <c r="AL337" s="6" t="s">
        <v>2319</v>
      </c>
      <c r="AM337" s="6" t="s">
        <v>2319</v>
      </c>
      <c r="AN337" s="6" t="s">
        <v>2319</v>
      </c>
      <c r="AO337" s="6" t="s">
        <v>2319</v>
      </c>
      <c r="AP337" s="6" t="s">
        <v>2319</v>
      </c>
      <c r="AQ337" s="6" t="s">
        <v>2319</v>
      </c>
      <c r="AR337" s="6" t="s">
        <v>2319</v>
      </c>
      <c r="AS337" s="6" t="s">
        <v>2319</v>
      </c>
      <c r="AT337" s="6" t="s">
        <v>2319</v>
      </c>
    </row>
    <row r="338" spans="1:46" ht="17.25" customHeight="1" x14ac:dyDescent="0.25">
      <c r="A338" t="s">
        <v>772</v>
      </c>
      <c r="B338" t="s">
        <v>1979</v>
      </c>
      <c r="C338" t="s">
        <v>1492</v>
      </c>
      <c r="D338" s="28" t="str">
        <f t="shared" si="55"/>
        <v>Freehold borough, Monmouth County</v>
      </c>
      <c r="E338" t="s">
        <v>2215</v>
      </c>
      <c r="F338" t="s">
        <v>2201</v>
      </c>
      <c r="G338" s="32">
        <f>COUNTIFS('Raw Data from UFBs'!$A$3:$A$1389,'Summary By Town'!$A338,'Raw Data from UFBs'!$D$3:$D$1389,'Summary By Town'!$G$2)</f>
        <v>3</v>
      </c>
      <c r="H338" s="33">
        <f>SUMIFS('Raw Data from UFBs'!E$3:E$1389,'Raw Data from UFBs'!$A$3:$A$1389,'Summary By Town'!$A338,'Raw Data from UFBs'!$D$3:$D$1389,'Summary By Town'!$G$2)</f>
        <v>430000</v>
      </c>
      <c r="I338" s="33">
        <f>SUMIFS('Raw Data from UFBs'!F$3:F$1389,'Raw Data from UFBs'!$A$3:$A$1389,'Summary By Town'!$A338,'Raw Data from UFBs'!$D$3:$D$1389,'Summary By Town'!$G$2)</f>
        <v>54529700</v>
      </c>
      <c r="J338" s="34">
        <f t="shared" si="56"/>
        <v>1444815.7079192502</v>
      </c>
      <c r="K338" s="32">
        <f>COUNTIFS('Raw Data from UFBs'!$A$3:$A$1389,'Summary By Town'!$A338,'Raw Data from UFBs'!$D$3:$D$1389,'Summary By Town'!$K$2)</f>
        <v>0</v>
      </c>
      <c r="L338" s="33">
        <f>SUMIFS('Raw Data from UFBs'!E$3:E$1389,'Raw Data from UFBs'!$A$3:$A$1389,'Summary By Town'!$A338,'Raw Data from UFBs'!$D$3:$D$1389,'Summary By Town'!$K$2)</f>
        <v>0</v>
      </c>
      <c r="M338" s="33">
        <f>SUMIFS('Raw Data from UFBs'!F$3:F$1389,'Raw Data from UFBs'!$A$3:$A$1389,'Summary By Town'!$A338,'Raw Data from UFBs'!$D$3:$D$1389,'Summary By Town'!$K$2)</f>
        <v>0</v>
      </c>
      <c r="N338" s="34">
        <f t="shared" si="57"/>
        <v>0</v>
      </c>
      <c r="O338" s="32">
        <f>COUNTIFS('Raw Data from UFBs'!$A$3:$A$1389,'Summary By Town'!$A338,'Raw Data from UFBs'!$D$3:$D$1389,'Summary By Town'!$O$2)</f>
        <v>0</v>
      </c>
      <c r="P338" s="33">
        <f>SUMIFS('Raw Data from UFBs'!E$3:E$1389,'Raw Data from UFBs'!$A$3:$A$1389,'Summary By Town'!$A338,'Raw Data from UFBs'!$D$3:$D$1389,'Summary By Town'!$O$2)</f>
        <v>0</v>
      </c>
      <c r="Q338" s="33">
        <f>SUMIFS('Raw Data from UFBs'!F$3:F$1389,'Raw Data from UFBs'!$A$3:$A$1389,'Summary By Town'!$A338,'Raw Data from UFBs'!$D$3:$D$1389,'Summary By Town'!$O$2)</f>
        <v>0</v>
      </c>
      <c r="R338" s="34">
        <f t="shared" si="58"/>
        <v>0</v>
      </c>
      <c r="S338" s="32">
        <f t="shared" si="59"/>
        <v>3</v>
      </c>
      <c r="T338" s="33">
        <f t="shared" si="60"/>
        <v>430000</v>
      </c>
      <c r="U338" s="33">
        <f t="shared" si="61"/>
        <v>54529700</v>
      </c>
      <c r="V338" s="34">
        <f t="shared" si="62"/>
        <v>1444815.7079192502</v>
      </c>
      <c r="W338" s="73">
        <v>1342820700</v>
      </c>
      <c r="X338" s="74">
        <v>2.649594088944649</v>
      </c>
      <c r="Y338" s="75">
        <v>0.38695577313635776</v>
      </c>
      <c r="Z338" s="5">
        <f t="shared" si="63"/>
        <v>392688.79684881371</v>
      </c>
      <c r="AA338" s="10">
        <f t="shared" si="64"/>
        <v>4.0608325445087343E-2</v>
      </c>
      <c r="AB338" s="73">
        <v>16438327.6</v>
      </c>
      <c r="AC338" s="7">
        <f t="shared" si="65"/>
        <v>2.3888609985410786E-2</v>
      </c>
      <c r="AE338" s="6" t="s">
        <v>776</v>
      </c>
      <c r="AF338" s="6" t="s">
        <v>2319</v>
      </c>
      <c r="AG338" s="6" t="s">
        <v>2319</v>
      </c>
      <c r="AH338" s="6" t="s">
        <v>2319</v>
      </c>
      <c r="AI338" s="6" t="s">
        <v>2319</v>
      </c>
      <c r="AJ338" s="6" t="s">
        <v>2319</v>
      </c>
      <c r="AK338" s="6" t="s">
        <v>2319</v>
      </c>
      <c r="AL338" s="6" t="s">
        <v>2319</v>
      </c>
      <c r="AM338" s="6" t="s">
        <v>2319</v>
      </c>
      <c r="AN338" s="6" t="s">
        <v>2319</v>
      </c>
      <c r="AO338" s="6" t="s">
        <v>2319</v>
      </c>
      <c r="AP338" s="6" t="s">
        <v>2319</v>
      </c>
      <c r="AQ338" s="6" t="s">
        <v>2319</v>
      </c>
      <c r="AR338" s="6" t="s">
        <v>2319</v>
      </c>
      <c r="AS338" s="6" t="s">
        <v>2319</v>
      </c>
      <c r="AT338" s="6" t="s">
        <v>2319</v>
      </c>
    </row>
    <row r="339" spans="1:46" ht="17.25" customHeight="1" x14ac:dyDescent="0.25">
      <c r="A339" t="s">
        <v>779</v>
      </c>
      <c r="B339" t="s">
        <v>1980</v>
      </c>
      <c r="C339" t="s">
        <v>1492</v>
      </c>
      <c r="D339" s="28" t="str">
        <f t="shared" si="55"/>
        <v>Highlands borough, Monmouth County</v>
      </c>
      <c r="E339" t="s">
        <v>2215</v>
      </c>
      <c r="F339" t="s">
        <v>2205</v>
      </c>
      <c r="G339" s="32">
        <f>COUNTIFS('Raw Data from UFBs'!$A$3:$A$1389,'Summary By Town'!$A339,'Raw Data from UFBs'!$D$3:$D$1389,'Summary By Town'!$G$2)</f>
        <v>1</v>
      </c>
      <c r="H339" s="33">
        <f>SUMIFS('Raw Data from UFBs'!E$3:E$1389,'Raw Data from UFBs'!$A$3:$A$1389,'Summary By Town'!$A339,'Raw Data from UFBs'!$D$3:$D$1389,'Summary By Town'!$G$2)</f>
        <v>34091</v>
      </c>
      <c r="I339" s="33">
        <f>SUMIFS('Raw Data from UFBs'!F$3:F$1389,'Raw Data from UFBs'!$A$3:$A$1389,'Summary By Town'!$A339,'Raw Data from UFBs'!$D$3:$D$1389,'Summary By Town'!$G$2)</f>
        <v>291500</v>
      </c>
      <c r="J339" s="34">
        <f t="shared" si="56"/>
        <v>8232.8216427021725</v>
      </c>
      <c r="K339" s="32">
        <f>COUNTIFS('Raw Data from UFBs'!$A$3:$A$1389,'Summary By Town'!$A339,'Raw Data from UFBs'!$D$3:$D$1389,'Summary By Town'!$K$2)</f>
        <v>0</v>
      </c>
      <c r="L339" s="33">
        <f>SUMIFS('Raw Data from UFBs'!E$3:E$1389,'Raw Data from UFBs'!$A$3:$A$1389,'Summary By Town'!$A339,'Raw Data from UFBs'!$D$3:$D$1389,'Summary By Town'!$K$2)</f>
        <v>0</v>
      </c>
      <c r="M339" s="33">
        <f>SUMIFS('Raw Data from UFBs'!F$3:F$1389,'Raw Data from UFBs'!$A$3:$A$1389,'Summary By Town'!$A339,'Raw Data from UFBs'!$D$3:$D$1389,'Summary By Town'!$K$2)</f>
        <v>0</v>
      </c>
      <c r="N339" s="34">
        <f t="shared" si="57"/>
        <v>0</v>
      </c>
      <c r="O339" s="32">
        <f>COUNTIFS('Raw Data from UFBs'!$A$3:$A$1389,'Summary By Town'!$A339,'Raw Data from UFBs'!$D$3:$D$1389,'Summary By Town'!$O$2)</f>
        <v>0</v>
      </c>
      <c r="P339" s="33">
        <f>SUMIFS('Raw Data from UFBs'!E$3:E$1389,'Raw Data from UFBs'!$A$3:$A$1389,'Summary By Town'!$A339,'Raw Data from UFBs'!$D$3:$D$1389,'Summary By Town'!$O$2)</f>
        <v>0</v>
      </c>
      <c r="Q339" s="33">
        <f>SUMIFS('Raw Data from UFBs'!F$3:F$1389,'Raw Data from UFBs'!$A$3:$A$1389,'Summary By Town'!$A339,'Raw Data from UFBs'!$D$3:$D$1389,'Summary By Town'!$O$2)</f>
        <v>0</v>
      </c>
      <c r="R339" s="34">
        <f t="shared" si="58"/>
        <v>0</v>
      </c>
      <c r="S339" s="32">
        <f t="shared" si="59"/>
        <v>1</v>
      </c>
      <c r="T339" s="33">
        <f t="shared" si="60"/>
        <v>34091</v>
      </c>
      <c r="U339" s="33">
        <f t="shared" si="61"/>
        <v>291500</v>
      </c>
      <c r="V339" s="34">
        <f t="shared" si="62"/>
        <v>8232.8216427021725</v>
      </c>
      <c r="W339" s="73">
        <v>674064623</v>
      </c>
      <c r="X339" s="74">
        <v>2.8242955892631807</v>
      </c>
      <c r="Y339" s="75">
        <v>0.4602648489529701</v>
      </c>
      <c r="Z339" s="5">
        <f t="shared" si="63"/>
        <v>-11901.610555820645</v>
      </c>
      <c r="AA339" s="10">
        <f t="shared" si="64"/>
        <v>4.3245111826614881E-4</v>
      </c>
      <c r="AB339" s="73">
        <v>11179183.6</v>
      </c>
      <c r="AC339" s="7">
        <f t="shared" si="65"/>
        <v>-1.0646225146369941E-3</v>
      </c>
      <c r="AE339" s="6" t="s">
        <v>1511</v>
      </c>
      <c r="AF339" s="6" t="s">
        <v>745</v>
      </c>
      <c r="AG339" s="6" t="s">
        <v>814</v>
      </c>
      <c r="AH339" s="6" t="s">
        <v>2319</v>
      </c>
      <c r="AI339" s="6" t="s">
        <v>2319</v>
      </c>
      <c r="AJ339" s="6" t="s">
        <v>2319</v>
      </c>
      <c r="AK339" s="6" t="s">
        <v>2319</v>
      </c>
      <c r="AL339" s="6" t="s">
        <v>2319</v>
      </c>
      <c r="AM339" s="6" t="s">
        <v>2319</v>
      </c>
      <c r="AN339" s="6" t="s">
        <v>2319</v>
      </c>
      <c r="AO339" s="6" t="s">
        <v>2319</v>
      </c>
      <c r="AP339" s="6" t="s">
        <v>2319</v>
      </c>
      <c r="AQ339" s="6" t="s">
        <v>2319</v>
      </c>
      <c r="AR339" s="6" t="s">
        <v>2319</v>
      </c>
      <c r="AS339" s="6" t="s">
        <v>2319</v>
      </c>
      <c r="AT339" s="6" t="s">
        <v>2319</v>
      </c>
    </row>
    <row r="340" spans="1:46" ht="17.25" customHeight="1" x14ac:dyDescent="0.25">
      <c r="A340" t="s">
        <v>1502</v>
      </c>
      <c r="B340" t="s">
        <v>1981</v>
      </c>
      <c r="C340" t="s">
        <v>1492</v>
      </c>
      <c r="D340" s="28" t="str">
        <f t="shared" si="55"/>
        <v>Interlaken borough, Monmouth County</v>
      </c>
      <c r="E340" t="s">
        <v>2215</v>
      </c>
      <c r="F340" t="s">
        <v>2201</v>
      </c>
      <c r="G340" s="32">
        <f>COUNTIFS('Raw Data from UFBs'!$A$3:$A$1389,'Summary By Town'!$A340,'Raw Data from UFBs'!$D$3:$D$1389,'Summary By Town'!$G$2)</f>
        <v>0</v>
      </c>
      <c r="H340" s="33">
        <f>SUMIFS('Raw Data from UFBs'!E$3:E$1389,'Raw Data from UFBs'!$A$3:$A$1389,'Summary By Town'!$A340,'Raw Data from UFBs'!$D$3:$D$1389,'Summary By Town'!$G$2)</f>
        <v>0</v>
      </c>
      <c r="I340" s="33">
        <f>SUMIFS('Raw Data from UFBs'!F$3:F$1389,'Raw Data from UFBs'!$A$3:$A$1389,'Summary By Town'!$A340,'Raw Data from UFBs'!$D$3:$D$1389,'Summary By Town'!$G$2)</f>
        <v>0</v>
      </c>
      <c r="J340" s="34">
        <f t="shared" si="56"/>
        <v>0</v>
      </c>
      <c r="K340" s="32">
        <f>COUNTIFS('Raw Data from UFBs'!$A$3:$A$1389,'Summary By Town'!$A340,'Raw Data from UFBs'!$D$3:$D$1389,'Summary By Town'!$K$2)</f>
        <v>0</v>
      </c>
      <c r="L340" s="33">
        <f>SUMIFS('Raw Data from UFBs'!E$3:E$1389,'Raw Data from UFBs'!$A$3:$A$1389,'Summary By Town'!$A340,'Raw Data from UFBs'!$D$3:$D$1389,'Summary By Town'!$K$2)</f>
        <v>0</v>
      </c>
      <c r="M340" s="33">
        <f>SUMIFS('Raw Data from UFBs'!F$3:F$1389,'Raw Data from UFBs'!$A$3:$A$1389,'Summary By Town'!$A340,'Raw Data from UFBs'!$D$3:$D$1389,'Summary By Town'!$K$2)</f>
        <v>0</v>
      </c>
      <c r="N340" s="34">
        <f t="shared" si="57"/>
        <v>0</v>
      </c>
      <c r="O340" s="32">
        <f>COUNTIFS('Raw Data from UFBs'!$A$3:$A$1389,'Summary By Town'!$A340,'Raw Data from UFBs'!$D$3:$D$1389,'Summary By Town'!$O$2)</f>
        <v>0</v>
      </c>
      <c r="P340" s="33">
        <f>SUMIFS('Raw Data from UFBs'!E$3:E$1389,'Raw Data from UFBs'!$A$3:$A$1389,'Summary By Town'!$A340,'Raw Data from UFBs'!$D$3:$D$1389,'Summary By Town'!$O$2)</f>
        <v>0</v>
      </c>
      <c r="Q340" s="33">
        <f>SUMIFS('Raw Data from UFBs'!F$3:F$1389,'Raw Data from UFBs'!$A$3:$A$1389,'Summary By Town'!$A340,'Raw Data from UFBs'!$D$3:$D$1389,'Summary By Town'!$O$2)</f>
        <v>0</v>
      </c>
      <c r="R340" s="34">
        <f t="shared" si="58"/>
        <v>0</v>
      </c>
      <c r="S340" s="32">
        <f t="shared" si="59"/>
        <v>0</v>
      </c>
      <c r="T340" s="33">
        <f t="shared" si="60"/>
        <v>0</v>
      </c>
      <c r="U340" s="33">
        <f t="shared" si="61"/>
        <v>0</v>
      </c>
      <c r="V340" s="34">
        <f t="shared" si="62"/>
        <v>0</v>
      </c>
      <c r="W340" s="73">
        <v>283605384</v>
      </c>
      <c r="X340" s="74">
        <v>1.2486578194369002</v>
      </c>
      <c r="Y340" s="75">
        <v>0.5792919309931388</v>
      </c>
      <c r="Z340" s="5">
        <f t="shared" si="63"/>
        <v>0</v>
      </c>
      <c r="AA340" s="10">
        <f t="shared" si="64"/>
        <v>0</v>
      </c>
      <c r="AB340" s="73">
        <v>2517585.4700000002</v>
      </c>
      <c r="AC340" s="7">
        <f t="shared" si="65"/>
        <v>0</v>
      </c>
      <c r="AE340" s="6" t="s">
        <v>729</v>
      </c>
      <c r="AF340" s="6" t="s">
        <v>1504</v>
      </c>
      <c r="AG340" s="6" t="s">
        <v>1491</v>
      </c>
      <c r="AH340" s="6" t="s">
        <v>832</v>
      </c>
      <c r="AI340" s="6" t="s">
        <v>2319</v>
      </c>
      <c r="AJ340" s="6" t="s">
        <v>2319</v>
      </c>
      <c r="AK340" s="6" t="s">
        <v>2319</v>
      </c>
      <c r="AL340" s="6" t="s">
        <v>2319</v>
      </c>
      <c r="AM340" s="6" t="s">
        <v>2319</v>
      </c>
      <c r="AN340" s="6" t="s">
        <v>2319</v>
      </c>
      <c r="AO340" s="6" t="s">
        <v>2319</v>
      </c>
      <c r="AP340" s="6" t="s">
        <v>2319</v>
      </c>
      <c r="AQ340" s="6" t="s">
        <v>2319</v>
      </c>
      <c r="AR340" s="6" t="s">
        <v>2319</v>
      </c>
      <c r="AS340" s="6" t="s">
        <v>2319</v>
      </c>
      <c r="AT340" s="6" t="s">
        <v>2319</v>
      </c>
    </row>
    <row r="341" spans="1:46" ht="17.25" customHeight="1" x14ac:dyDescent="0.25">
      <c r="A341" t="s">
        <v>784</v>
      </c>
      <c r="B341" t="s">
        <v>1982</v>
      </c>
      <c r="C341" t="s">
        <v>1492</v>
      </c>
      <c r="D341" s="28" t="str">
        <f t="shared" si="55"/>
        <v>Keansburg borough, Monmouth County</v>
      </c>
      <c r="E341" t="s">
        <v>2215</v>
      </c>
      <c r="F341" t="s">
        <v>2201</v>
      </c>
      <c r="G341" s="32">
        <f>COUNTIFS('Raw Data from UFBs'!$A$3:$A$1389,'Summary By Town'!$A341,'Raw Data from UFBs'!$D$3:$D$1389,'Summary By Town'!$G$2)</f>
        <v>4</v>
      </c>
      <c r="H341" s="33">
        <f>SUMIFS('Raw Data from UFBs'!E$3:E$1389,'Raw Data from UFBs'!$A$3:$A$1389,'Summary By Town'!$A341,'Raw Data from UFBs'!$D$3:$D$1389,'Summary By Town'!$G$2)</f>
        <v>117422</v>
      </c>
      <c r="I341" s="33">
        <f>SUMIFS('Raw Data from UFBs'!F$3:F$1389,'Raw Data from UFBs'!$A$3:$A$1389,'Summary By Town'!$A341,'Raw Data from UFBs'!$D$3:$D$1389,'Summary By Town'!$G$2)</f>
        <v>29377800</v>
      </c>
      <c r="J341" s="34">
        <f t="shared" si="56"/>
        <v>1163021.4800099807</v>
      </c>
      <c r="K341" s="32">
        <f>COUNTIFS('Raw Data from UFBs'!$A$3:$A$1389,'Summary By Town'!$A341,'Raw Data from UFBs'!$D$3:$D$1389,'Summary By Town'!$K$2)</f>
        <v>0</v>
      </c>
      <c r="L341" s="33">
        <f>SUMIFS('Raw Data from UFBs'!E$3:E$1389,'Raw Data from UFBs'!$A$3:$A$1389,'Summary By Town'!$A341,'Raw Data from UFBs'!$D$3:$D$1389,'Summary By Town'!$K$2)</f>
        <v>0</v>
      </c>
      <c r="M341" s="33">
        <f>SUMIFS('Raw Data from UFBs'!F$3:F$1389,'Raw Data from UFBs'!$A$3:$A$1389,'Summary By Town'!$A341,'Raw Data from UFBs'!$D$3:$D$1389,'Summary By Town'!$K$2)</f>
        <v>0</v>
      </c>
      <c r="N341" s="34">
        <f t="shared" si="57"/>
        <v>0</v>
      </c>
      <c r="O341" s="32">
        <f>COUNTIFS('Raw Data from UFBs'!$A$3:$A$1389,'Summary By Town'!$A341,'Raw Data from UFBs'!$D$3:$D$1389,'Summary By Town'!$O$2)</f>
        <v>1</v>
      </c>
      <c r="P341" s="33">
        <f>SUMIFS('Raw Data from UFBs'!E$3:E$1389,'Raw Data from UFBs'!$A$3:$A$1389,'Summary By Town'!$A341,'Raw Data from UFBs'!$D$3:$D$1389,'Summary By Town'!$O$2)</f>
        <v>300000</v>
      </c>
      <c r="Q341" s="33">
        <f>SUMIFS('Raw Data from UFBs'!F$3:F$1389,'Raw Data from UFBs'!$A$3:$A$1389,'Summary By Town'!$A341,'Raw Data from UFBs'!$D$3:$D$1389,'Summary By Town'!$O$2)</f>
        <v>0</v>
      </c>
      <c r="R341" s="34">
        <f t="shared" si="58"/>
        <v>0</v>
      </c>
      <c r="S341" s="32">
        <f t="shared" si="59"/>
        <v>5</v>
      </c>
      <c r="T341" s="33">
        <f t="shared" si="60"/>
        <v>417422</v>
      </c>
      <c r="U341" s="33">
        <f t="shared" si="61"/>
        <v>29377800</v>
      </c>
      <c r="V341" s="34">
        <f t="shared" si="62"/>
        <v>1163021.4800099807</v>
      </c>
      <c r="W341" s="73">
        <v>541145183</v>
      </c>
      <c r="X341" s="74">
        <v>3.958844705900308</v>
      </c>
      <c r="Y341" s="75">
        <v>0.6276411910429579</v>
      </c>
      <c r="Z341" s="5">
        <f t="shared" si="63"/>
        <v>467968.94567447441</v>
      </c>
      <c r="AA341" s="10">
        <f t="shared" si="64"/>
        <v>5.4288203836788104E-2</v>
      </c>
      <c r="AB341" s="73">
        <v>17947351.77</v>
      </c>
      <c r="AC341" s="7">
        <f t="shared" si="65"/>
        <v>2.6074540225857201E-2</v>
      </c>
      <c r="AE341" s="6" t="s">
        <v>814</v>
      </c>
      <c r="AF341" s="6" t="s">
        <v>837</v>
      </c>
      <c r="AG341" s="6" t="s">
        <v>1517</v>
      </c>
      <c r="AH341" s="6" t="s">
        <v>2319</v>
      </c>
      <c r="AI341" s="6" t="s">
        <v>2319</v>
      </c>
      <c r="AJ341" s="6" t="s">
        <v>2319</v>
      </c>
      <c r="AK341" s="6" t="s">
        <v>2319</v>
      </c>
      <c r="AL341" s="6" t="s">
        <v>2319</v>
      </c>
      <c r="AM341" s="6" t="s">
        <v>2319</v>
      </c>
      <c r="AN341" s="6" t="s">
        <v>2319</v>
      </c>
      <c r="AO341" s="6" t="s">
        <v>2319</v>
      </c>
      <c r="AP341" s="6" t="s">
        <v>2319</v>
      </c>
      <c r="AQ341" s="6" t="s">
        <v>2319</v>
      </c>
      <c r="AR341" s="6" t="s">
        <v>2319</v>
      </c>
      <c r="AS341" s="6" t="s">
        <v>2319</v>
      </c>
      <c r="AT341" s="6" t="s">
        <v>2319</v>
      </c>
    </row>
    <row r="342" spans="1:46" ht="17.25" customHeight="1" x14ac:dyDescent="0.25">
      <c r="A342" t="s">
        <v>789</v>
      </c>
      <c r="B342" t="s">
        <v>1983</v>
      </c>
      <c r="C342" t="s">
        <v>1492</v>
      </c>
      <c r="D342" s="28" t="str">
        <f t="shared" si="55"/>
        <v>Keyport borough, Monmouth County</v>
      </c>
      <c r="E342" t="s">
        <v>2215</v>
      </c>
      <c r="F342" t="s">
        <v>2205</v>
      </c>
      <c r="G342" s="32">
        <f>COUNTIFS('Raw Data from UFBs'!$A$3:$A$1389,'Summary By Town'!$A342,'Raw Data from UFBs'!$D$3:$D$1389,'Summary By Town'!$G$2)</f>
        <v>0</v>
      </c>
      <c r="H342" s="33">
        <f>SUMIFS('Raw Data from UFBs'!E$3:E$1389,'Raw Data from UFBs'!$A$3:$A$1389,'Summary By Town'!$A342,'Raw Data from UFBs'!$D$3:$D$1389,'Summary By Town'!$G$2)</f>
        <v>0</v>
      </c>
      <c r="I342" s="33">
        <f>SUMIFS('Raw Data from UFBs'!F$3:F$1389,'Raw Data from UFBs'!$A$3:$A$1389,'Summary By Town'!$A342,'Raw Data from UFBs'!$D$3:$D$1389,'Summary By Town'!$G$2)</f>
        <v>0</v>
      </c>
      <c r="J342" s="34">
        <f t="shared" si="56"/>
        <v>0</v>
      </c>
      <c r="K342" s="32">
        <f>COUNTIFS('Raw Data from UFBs'!$A$3:$A$1389,'Summary By Town'!$A342,'Raw Data from UFBs'!$D$3:$D$1389,'Summary By Town'!$K$2)</f>
        <v>0</v>
      </c>
      <c r="L342" s="33">
        <f>SUMIFS('Raw Data from UFBs'!E$3:E$1389,'Raw Data from UFBs'!$A$3:$A$1389,'Summary By Town'!$A342,'Raw Data from UFBs'!$D$3:$D$1389,'Summary By Town'!$K$2)</f>
        <v>0</v>
      </c>
      <c r="M342" s="33">
        <f>SUMIFS('Raw Data from UFBs'!F$3:F$1389,'Raw Data from UFBs'!$A$3:$A$1389,'Summary By Town'!$A342,'Raw Data from UFBs'!$D$3:$D$1389,'Summary By Town'!$K$2)</f>
        <v>0</v>
      </c>
      <c r="N342" s="34">
        <f t="shared" si="57"/>
        <v>0</v>
      </c>
      <c r="O342" s="32">
        <f>COUNTIFS('Raw Data from UFBs'!$A$3:$A$1389,'Summary By Town'!$A342,'Raw Data from UFBs'!$D$3:$D$1389,'Summary By Town'!$O$2)</f>
        <v>2</v>
      </c>
      <c r="P342" s="33">
        <f>SUMIFS('Raw Data from UFBs'!E$3:E$1389,'Raw Data from UFBs'!$A$3:$A$1389,'Summary By Town'!$A342,'Raw Data from UFBs'!$D$3:$D$1389,'Summary By Town'!$O$2)</f>
        <v>454357</v>
      </c>
      <c r="Q342" s="33">
        <f>SUMIFS('Raw Data from UFBs'!F$3:F$1389,'Raw Data from UFBs'!$A$3:$A$1389,'Summary By Town'!$A342,'Raw Data from UFBs'!$D$3:$D$1389,'Summary By Town'!$O$2)</f>
        <v>55319500</v>
      </c>
      <c r="R342" s="34">
        <f t="shared" si="58"/>
        <v>1404012.9903572579</v>
      </c>
      <c r="S342" s="32">
        <f t="shared" si="59"/>
        <v>2</v>
      </c>
      <c r="T342" s="33">
        <f t="shared" si="60"/>
        <v>454357</v>
      </c>
      <c r="U342" s="33">
        <f t="shared" si="61"/>
        <v>55319500</v>
      </c>
      <c r="V342" s="34">
        <f t="shared" si="62"/>
        <v>1404012.9903572579</v>
      </c>
      <c r="W342" s="73">
        <v>876606898</v>
      </c>
      <c r="X342" s="74">
        <v>2.5380073759836188</v>
      </c>
      <c r="Y342" s="75">
        <v>0.35834347969472885</v>
      </c>
      <c r="Z342" s="5">
        <f t="shared" si="63"/>
        <v>340303.03209756367</v>
      </c>
      <c r="AA342" s="10">
        <f t="shared" si="64"/>
        <v>6.3106393671111635E-2</v>
      </c>
      <c r="AB342" s="73">
        <v>10624205.35</v>
      </c>
      <c r="AC342" s="7">
        <f t="shared" si="65"/>
        <v>3.203091627907622E-2</v>
      </c>
      <c r="AE342" s="6" t="s">
        <v>837</v>
      </c>
      <c r="AF342" s="6" t="s">
        <v>1517</v>
      </c>
      <c r="AG342" s="6" t="s">
        <v>807</v>
      </c>
      <c r="AH342" s="6" t="s">
        <v>2319</v>
      </c>
      <c r="AI342" s="6" t="s">
        <v>2319</v>
      </c>
      <c r="AJ342" s="6" t="s">
        <v>2319</v>
      </c>
      <c r="AK342" s="6" t="s">
        <v>2319</v>
      </c>
      <c r="AL342" s="6" t="s">
        <v>2319</v>
      </c>
      <c r="AM342" s="6" t="s">
        <v>2319</v>
      </c>
      <c r="AN342" s="6" t="s">
        <v>2319</v>
      </c>
      <c r="AO342" s="6" t="s">
        <v>2319</v>
      </c>
      <c r="AP342" s="6" t="s">
        <v>2319</v>
      </c>
      <c r="AQ342" s="6" t="s">
        <v>2319</v>
      </c>
      <c r="AR342" s="6" t="s">
        <v>2319</v>
      </c>
      <c r="AS342" s="6" t="s">
        <v>2319</v>
      </c>
      <c r="AT342" s="6" t="s">
        <v>2319</v>
      </c>
    </row>
    <row r="343" spans="1:46" ht="17.25" customHeight="1" x14ac:dyDescent="0.25">
      <c r="A343" t="s">
        <v>1514</v>
      </c>
      <c r="B343" t="s">
        <v>1984</v>
      </c>
      <c r="C343" t="s">
        <v>1492</v>
      </c>
      <c r="D343" s="28" t="str">
        <f t="shared" si="55"/>
        <v>Lake Como borough, Monmouth County</v>
      </c>
      <c r="E343" t="s">
        <v>2215</v>
      </c>
      <c r="F343" t="s">
        <v>2201</v>
      </c>
      <c r="G343" s="32">
        <f>COUNTIFS('Raw Data from UFBs'!$A$3:$A$1389,'Summary By Town'!$A343,'Raw Data from UFBs'!$D$3:$D$1389,'Summary By Town'!$G$2)</f>
        <v>0</v>
      </c>
      <c r="H343" s="33">
        <f>SUMIFS('Raw Data from UFBs'!E$3:E$1389,'Raw Data from UFBs'!$A$3:$A$1389,'Summary By Town'!$A343,'Raw Data from UFBs'!$D$3:$D$1389,'Summary By Town'!$G$2)</f>
        <v>0</v>
      </c>
      <c r="I343" s="33">
        <f>SUMIFS('Raw Data from UFBs'!F$3:F$1389,'Raw Data from UFBs'!$A$3:$A$1389,'Summary By Town'!$A343,'Raw Data from UFBs'!$D$3:$D$1389,'Summary By Town'!$G$2)</f>
        <v>0</v>
      </c>
      <c r="J343" s="34">
        <f t="shared" si="56"/>
        <v>0</v>
      </c>
      <c r="K343" s="32">
        <f>COUNTIFS('Raw Data from UFBs'!$A$3:$A$1389,'Summary By Town'!$A343,'Raw Data from UFBs'!$D$3:$D$1389,'Summary By Town'!$K$2)</f>
        <v>0</v>
      </c>
      <c r="L343" s="33">
        <f>SUMIFS('Raw Data from UFBs'!E$3:E$1389,'Raw Data from UFBs'!$A$3:$A$1389,'Summary By Town'!$A343,'Raw Data from UFBs'!$D$3:$D$1389,'Summary By Town'!$K$2)</f>
        <v>0</v>
      </c>
      <c r="M343" s="33">
        <f>SUMIFS('Raw Data from UFBs'!F$3:F$1389,'Raw Data from UFBs'!$A$3:$A$1389,'Summary By Town'!$A343,'Raw Data from UFBs'!$D$3:$D$1389,'Summary By Town'!$K$2)</f>
        <v>0</v>
      </c>
      <c r="N343" s="34">
        <f t="shared" si="57"/>
        <v>0</v>
      </c>
      <c r="O343" s="32">
        <f>COUNTIFS('Raw Data from UFBs'!$A$3:$A$1389,'Summary By Town'!$A343,'Raw Data from UFBs'!$D$3:$D$1389,'Summary By Town'!$O$2)</f>
        <v>0</v>
      </c>
      <c r="P343" s="33">
        <f>SUMIFS('Raw Data from UFBs'!E$3:E$1389,'Raw Data from UFBs'!$A$3:$A$1389,'Summary By Town'!$A343,'Raw Data from UFBs'!$D$3:$D$1389,'Summary By Town'!$O$2)</f>
        <v>0</v>
      </c>
      <c r="Q343" s="33">
        <f>SUMIFS('Raw Data from UFBs'!F$3:F$1389,'Raw Data from UFBs'!$A$3:$A$1389,'Summary By Town'!$A343,'Raw Data from UFBs'!$D$3:$D$1389,'Summary By Town'!$O$2)</f>
        <v>0</v>
      </c>
      <c r="R343" s="34">
        <f t="shared" si="58"/>
        <v>0</v>
      </c>
      <c r="S343" s="32">
        <f t="shared" si="59"/>
        <v>0</v>
      </c>
      <c r="T343" s="33">
        <f t="shared" si="60"/>
        <v>0</v>
      </c>
      <c r="U343" s="33">
        <f t="shared" si="61"/>
        <v>0</v>
      </c>
      <c r="V343" s="34">
        <f t="shared" si="62"/>
        <v>0</v>
      </c>
      <c r="W343" s="73">
        <v>442634800</v>
      </c>
      <c r="X343" s="74">
        <v>1.4617665752560138</v>
      </c>
      <c r="Y343" s="75">
        <v>0.40153809008425106</v>
      </c>
      <c r="Z343" s="5">
        <f t="shared" si="63"/>
        <v>0</v>
      </c>
      <c r="AA343" s="10">
        <f t="shared" si="64"/>
        <v>0</v>
      </c>
      <c r="AB343" s="73">
        <v>3559091.2399999998</v>
      </c>
      <c r="AC343" s="7">
        <f t="shared" si="65"/>
        <v>0</v>
      </c>
      <c r="AE343" s="6" t="s">
        <v>1515</v>
      </c>
      <c r="AF343" s="6" t="s">
        <v>747</v>
      </c>
      <c r="AG343" s="6" t="s">
        <v>846</v>
      </c>
      <c r="AH343" s="6" t="s">
        <v>2319</v>
      </c>
      <c r="AI343" s="6" t="s">
        <v>2319</v>
      </c>
      <c r="AJ343" s="6" t="s">
        <v>2319</v>
      </c>
      <c r="AK343" s="6" t="s">
        <v>2319</v>
      </c>
      <c r="AL343" s="6" t="s">
        <v>2319</v>
      </c>
      <c r="AM343" s="6" t="s">
        <v>2319</v>
      </c>
      <c r="AN343" s="6" t="s">
        <v>2319</v>
      </c>
      <c r="AO343" s="6" t="s">
        <v>2319</v>
      </c>
      <c r="AP343" s="6" t="s">
        <v>2319</v>
      </c>
      <c r="AQ343" s="6" t="s">
        <v>2319</v>
      </c>
      <c r="AR343" s="6" t="s">
        <v>2319</v>
      </c>
      <c r="AS343" s="6" t="s">
        <v>2319</v>
      </c>
      <c r="AT343" s="6" t="s">
        <v>2319</v>
      </c>
    </row>
    <row r="344" spans="1:46" ht="17.25" customHeight="1" x14ac:dyDescent="0.25">
      <c r="A344" t="s">
        <v>1503</v>
      </c>
      <c r="B344" t="s">
        <v>1985</v>
      </c>
      <c r="C344" t="s">
        <v>1492</v>
      </c>
      <c r="D344" s="28" t="str">
        <f t="shared" si="55"/>
        <v>Little Silver borough, Monmouth County</v>
      </c>
      <c r="E344" t="s">
        <v>2215</v>
      </c>
      <c r="F344" t="s">
        <v>2201</v>
      </c>
      <c r="G344" s="32">
        <f>COUNTIFS('Raw Data from UFBs'!$A$3:$A$1389,'Summary By Town'!$A344,'Raw Data from UFBs'!$D$3:$D$1389,'Summary By Town'!$G$2)</f>
        <v>0</v>
      </c>
      <c r="H344" s="33">
        <f>SUMIFS('Raw Data from UFBs'!E$3:E$1389,'Raw Data from UFBs'!$A$3:$A$1389,'Summary By Town'!$A344,'Raw Data from UFBs'!$D$3:$D$1389,'Summary By Town'!$G$2)</f>
        <v>0</v>
      </c>
      <c r="I344" s="33">
        <f>SUMIFS('Raw Data from UFBs'!F$3:F$1389,'Raw Data from UFBs'!$A$3:$A$1389,'Summary By Town'!$A344,'Raw Data from UFBs'!$D$3:$D$1389,'Summary By Town'!$G$2)</f>
        <v>0</v>
      </c>
      <c r="J344" s="34">
        <f t="shared" si="56"/>
        <v>0</v>
      </c>
      <c r="K344" s="32">
        <f>COUNTIFS('Raw Data from UFBs'!$A$3:$A$1389,'Summary By Town'!$A344,'Raw Data from UFBs'!$D$3:$D$1389,'Summary By Town'!$K$2)</f>
        <v>0</v>
      </c>
      <c r="L344" s="33">
        <f>SUMIFS('Raw Data from UFBs'!E$3:E$1389,'Raw Data from UFBs'!$A$3:$A$1389,'Summary By Town'!$A344,'Raw Data from UFBs'!$D$3:$D$1389,'Summary By Town'!$K$2)</f>
        <v>0</v>
      </c>
      <c r="M344" s="33">
        <f>SUMIFS('Raw Data from UFBs'!F$3:F$1389,'Raw Data from UFBs'!$A$3:$A$1389,'Summary By Town'!$A344,'Raw Data from UFBs'!$D$3:$D$1389,'Summary By Town'!$K$2)</f>
        <v>0</v>
      </c>
      <c r="N344" s="34">
        <f t="shared" si="57"/>
        <v>0</v>
      </c>
      <c r="O344" s="32">
        <f>COUNTIFS('Raw Data from UFBs'!$A$3:$A$1389,'Summary By Town'!$A344,'Raw Data from UFBs'!$D$3:$D$1389,'Summary By Town'!$O$2)</f>
        <v>0</v>
      </c>
      <c r="P344" s="33">
        <f>SUMIFS('Raw Data from UFBs'!E$3:E$1389,'Raw Data from UFBs'!$A$3:$A$1389,'Summary By Town'!$A344,'Raw Data from UFBs'!$D$3:$D$1389,'Summary By Town'!$O$2)</f>
        <v>0</v>
      </c>
      <c r="Q344" s="33">
        <f>SUMIFS('Raw Data from UFBs'!F$3:F$1389,'Raw Data from UFBs'!$A$3:$A$1389,'Summary By Town'!$A344,'Raw Data from UFBs'!$D$3:$D$1389,'Summary By Town'!$O$2)</f>
        <v>0</v>
      </c>
      <c r="R344" s="34">
        <f t="shared" si="58"/>
        <v>0</v>
      </c>
      <c r="S344" s="32">
        <f t="shared" si="59"/>
        <v>0</v>
      </c>
      <c r="T344" s="33">
        <f t="shared" si="60"/>
        <v>0</v>
      </c>
      <c r="U344" s="33">
        <f t="shared" si="61"/>
        <v>0</v>
      </c>
      <c r="V344" s="34">
        <f t="shared" si="62"/>
        <v>0</v>
      </c>
      <c r="W344" s="73">
        <v>1838739835</v>
      </c>
      <c r="X344" s="74">
        <v>1.9894849421836447</v>
      </c>
      <c r="Y344" s="75">
        <v>0.22491009574487167</v>
      </c>
      <c r="Z344" s="5">
        <f t="shared" si="63"/>
        <v>0</v>
      </c>
      <c r="AA344" s="10">
        <f t="shared" si="64"/>
        <v>0</v>
      </c>
      <c r="AB344" s="73">
        <v>10945335.52</v>
      </c>
      <c r="AC344" s="7">
        <f t="shared" si="65"/>
        <v>0</v>
      </c>
      <c r="AE344" s="6" t="s">
        <v>844</v>
      </c>
      <c r="AF344" s="6" t="s">
        <v>836</v>
      </c>
      <c r="AG344" s="6" t="s">
        <v>840</v>
      </c>
      <c r="AH344" s="6" t="s">
        <v>1500</v>
      </c>
      <c r="AI344" s="6" t="s">
        <v>1510</v>
      </c>
      <c r="AJ344" s="6" t="s">
        <v>2319</v>
      </c>
      <c r="AK344" s="6" t="s">
        <v>2319</v>
      </c>
      <c r="AL344" s="6" t="s">
        <v>2319</v>
      </c>
      <c r="AM344" s="6" t="s">
        <v>2319</v>
      </c>
      <c r="AN344" s="6" t="s">
        <v>2319</v>
      </c>
      <c r="AO344" s="6" t="s">
        <v>2319</v>
      </c>
      <c r="AP344" s="6" t="s">
        <v>2319</v>
      </c>
      <c r="AQ344" s="6" t="s">
        <v>2319</v>
      </c>
      <c r="AR344" s="6" t="s">
        <v>2319</v>
      </c>
      <c r="AS344" s="6" t="s">
        <v>2319</v>
      </c>
      <c r="AT344" s="6" t="s">
        <v>2319</v>
      </c>
    </row>
    <row r="345" spans="1:46" ht="17.25" customHeight="1" x14ac:dyDescent="0.25">
      <c r="A345" t="s">
        <v>1504</v>
      </c>
      <c r="B345" t="s">
        <v>1986</v>
      </c>
      <c r="C345" t="s">
        <v>1492</v>
      </c>
      <c r="D345" s="28" t="str">
        <f t="shared" si="55"/>
        <v>Loch Arbour village, Monmouth County</v>
      </c>
      <c r="E345" t="s">
        <v>2215</v>
      </c>
      <c r="F345" t="s">
        <v>2201</v>
      </c>
      <c r="G345" s="32">
        <f>COUNTIFS('Raw Data from UFBs'!$A$3:$A$1389,'Summary By Town'!$A345,'Raw Data from UFBs'!$D$3:$D$1389,'Summary By Town'!$G$2)</f>
        <v>0</v>
      </c>
      <c r="H345" s="33">
        <f>SUMIFS('Raw Data from UFBs'!E$3:E$1389,'Raw Data from UFBs'!$A$3:$A$1389,'Summary By Town'!$A345,'Raw Data from UFBs'!$D$3:$D$1389,'Summary By Town'!$G$2)</f>
        <v>0</v>
      </c>
      <c r="I345" s="33">
        <f>SUMIFS('Raw Data from UFBs'!F$3:F$1389,'Raw Data from UFBs'!$A$3:$A$1389,'Summary By Town'!$A345,'Raw Data from UFBs'!$D$3:$D$1389,'Summary By Town'!$G$2)</f>
        <v>0</v>
      </c>
      <c r="J345" s="34">
        <f t="shared" si="56"/>
        <v>0</v>
      </c>
      <c r="K345" s="32">
        <f>COUNTIFS('Raw Data from UFBs'!$A$3:$A$1389,'Summary By Town'!$A345,'Raw Data from UFBs'!$D$3:$D$1389,'Summary By Town'!$K$2)</f>
        <v>0</v>
      </c>
      <c r="L345" s="33">
        <f>SUMIFS('Raw Data from UFBs'!E$3:E$1389,'Raw Data from UFBs'!$A$3:$A$1389,'Summary By Town'!$A345,'Raw Data from UFBs'!$D$3:$D$1389,'Summary By Town'!$K$2)</f>
        <v>0</v>
      </c>
      <c r="M345" s="33">
        <f>SUMIFS('Raw Data from UFBs'!F$3:F$1389,'Raw Data from UFBs'!$A$3:$A$1389,'Summary By Town'!$A345,'Raw Data from UFBs'!$D$3:$D$1389,'Summary By Town'!$K$2)</f>
        <v>0</v>
      </c>
      <c r="N345" s="34">
        <f t="shared" si="57"/>
        <v>0</v>
      </c>
      <c r="O345" s="32">
        <f>COUNTIFS('Raw Data from UFBs'!$A$3:$A$1389,'Summary By Town'!$A345,'Raw Data from UFBs'!$D$3:$D$1389,'Summary By Town'!$O$2)</f>
        <v>0</v>
      </c>
      <c r="P345" s="33">
        <f>SUMIFS('Raw Data from UFBs'!E$3:E$1389,'Raw Data from UFBs'!$A$3:$A$1389,'Summary By Town'!$A345,'Raw Data from UFBs'!$D$3:$D$1389,'Summary By Town'!$O$2)</f>
        <v>0</v>
      </c>
      <c r="Q345" s="33">
        <f>SUMIFS('Raw Data from UFBs'!F$3:F$1389,'Raw Data from UFBs'!$A$3:$A$1389,'Summary By Town'!$A345,'Raw Data from UFBs'!$D$3:$D$1389,'Summary By Town'!$O$2)</f>
        <v>0</v>
      </c>
      <c r="R345" s="34">
        <f t="shared" si="58"/>
        <v>0</v>
      </c>
      <c r="S345" s="32">
        <f t="shared" si="59"/>
        <v>0</v>
      </c>
      <c r="T345" s="33">
        <f t="shared" si="60"/>
        <v>0</v>
      </c>
      <c r="U345" s="33">
        <f t="shared" si="61"/>
        <v>0</v>
      </c>
      <c r="V345" s="34">
        <f t="shared" si="62"/>
        <v>0</v>
      </c>
      <c r="W345" s="73">
        <v>181900033</v>
      </c>
      <c r="X345" s="74">
        <v>0.92151548852031429</v>
      </c>
      <c r="Y345" s="75">
        <v>0.38899124813956149</v>
      </c>
      <c r="Z345" s="5">
        <f t="shared" si="63"/>
        <v>0</v>
      </c>
      <c r="AA345" s="10">
        <f t="shared" si="64"/>
        <v>0</v>
      </c>
      <c r="AB345" s="73">
        <v>1237766.3999999999</v>
      </c>
      <c r="AC345" s="7">
        <f t="shared" si="65"/>
        <v>0</v>
      </c>
      <c r="AE345" s="6" t="s">
        <v>729</v>
      </c>
      <c r="AF345" s="6" t="s">
        <v>1491</v>
      </c>
      <c r="AG345" s="6" t="s">
        <v>1502</v>
      </c>
      <c r="AH345" s="6" t="s">
        <v>2319</v>
      </c>
      <c r="AI345" s="6" t="s">
        <v>2319</v>
      </c>
      <c r="AJ345" s="6" t="s">
        <v>2319</v>
      </c>
      <c r="AK345" s="6" t="s">
        <v>2319</v>
      </c>
      <c r="AL345" s="6" t="s">
        <v>2319</v>
      </c>
      <c r="AM345" s="6" t="s">
        <v>2319</v>
      </c>
      <c r="AN345" s="6" t="s">
        <v>2319</v>
      </c>
      <c r="AO345" s="6" t="s">
        <v>2319</v>
      </c>
      <c r="AP345" s="6" t="s">
        <v>2319</v>
      </c>
      <c r="AQ345" s="6" t="s">
        <v>2319</v>
      </c>
      <c r="AR345" s="6" t="s">
        <v>2319</v>
      </c>
      <c r="AS345" s="6" t="s">
        <v>2319</v>
      </c>
      <c r="AT345" s="6" t="s">
        <v>2319</v>
      </c>
    </row>
    <row r="346" spans="1:46" ht="17.25" customHeight="1" x14ac:dyDescent="0.25">
      <c r="A346" t="s">
        <v>792</v>
      </c>
      <c r="B346" t="s">
        <v>1987</v>
      </c>
      <c r="C346" t="s">
        <v>1492</v>
      </c>
      <c r="D346" s="28" t="str">
        <f t="shared" si="55"/>
        <v>Long Branch city, Monmouth County</v>
      </c>
      <c r="E346" t="s">
        <v>2215</v>
      </c>
      <c r="F346" t="s">
        <v>2205</v>
      </c>
      <c r="G346" s="32">
        <f>COUNTIFS('Raw Data from UFBs'!$A$3:$A$1389,'Summary By Town'!$A346,'Raw Data from UFBs'!$D$3:$D$1389,'Summary By Town'!$G$2)</f>
        <v>8</v>
      </c>
      <c r="H346" s="33">
        <f>SUMIFS('Raw Data from UFBs'!E$3:E$1389,'Raw Data from UFBs'!$A$3:$A$1389,'Summary By Town'!$A346,'Raw Data from UFBs'!$D$3:$D$1389,'Summary By Town'!$G$2)</f>
        <v>257931.19</v>
      </c>
      <c r="I346" s="33">
        <f>SUMIFS('Raw Data from UFBs'!F$3:F$1389,'Raw Data from UFBs'!$A$3:$A$1389,'Summary By Town'!$A346,'Raw Data from UFBs'!$D$3:$D$1389,'Summary By Town'!$G$2)</f>
        <v>96817500</v>
      </c>
      <c r="J346" s="34">
        <f t="shared" si="56"/>
        <v>2034148.1147785687</v>
      </c>
      <c r="K346" s="32">
        <f>COUNTIFS('Raw Data from UFBs'!$A$3:$A$1389,'Summary By Town'!$A346,'Raw Data from UFBs'!$D$3:$D$1389,'Summary By Town'!$K$2)</f>
        <v>0</v>
      </c>
      <c r="L346" s="33">
        <f>SUMIFS('Raw Data from UFBs'!E$3:E$1389,'Raw Data from UFBs'!$A$3:$A$1389,'Summary By Town'!$A346,'Raw Data from UFBs'!$D$3:$D$1389,'Summary By Town'!$K$2)</f>
        <v>0</v>
      </c>
      <c r="M346" s="33">
        <f>SUMIFS('Raw Data from UFBs'!F$3:F$1389,'Raw Data from UFBs'!$A$3:$A$1389,'Summary By Town'!$A346,'Raw Data from UFBs'!$D$3:$D$1389,'Summary By Town'!$K$2)</f>
        <v>0</v>
      </c>
      <c r="N346" s="34">
        <f t="shared" si="57"/>
        <v>0</v>
      </c>
      <c r="O346" s="32">
        <f>COUNTIFS('Raw Data from UFBs'!$A$3:$A$1389,'Summary By Town'!$A346,'Raw Data from UFBs'!$D$3:$D$1389,'Summary By Town'!$O$2)</f>
        <v>0</v>
      </c>
      <c r="P346" s="33">
        <f>SUMIFS('Raw Data from UFBs'!E$3:E$1389,'Raw Data from UFBs'!$A$3:$A$1389,'Summary By Town'!$A346,'Raw Data from UFBs'!$D$3:$D$1389,'Summary By Town'!$O$2)</f>
        <v>0</v>
      </c>
      <c r="Q346" s="33">
        <f>SUMIFS('Raw Data from UFBs'!F$3:F$1389,'Raw Data from UFBs'!$A$3:$A$1389,'Summary By Town'!$A346,'Raw Data from UFBs'!$D$3:$D$1389,'Summary By Town'!$O$2)</f>
        <v>0</v>
      </c>
      <c r="R346" s="34">
        <f t="shared" si="58"/>
        <v>0</v>
      </c>
      <c r="S346" s="32">
        <f t="shared" si="59"/>
        <v>8</v>
      </c>
      <c r="T346" s="33">
        <f t="shared" si="60"/>
        <v>257931.19</v>
      </c>
      <c r="U346" s="33">
        <f t="shared" si="61"/>
        <v>96817500</v>
      </c>
      <c r="V346" s="34">
        <f t="shared" si="62"/>
        <v>2034148.1147785687</v>
      </c>
      <c r="W346" s="73">
        <v>5521321820</v>
      </c>
      <c r="X346" s="74">
        <v>2.1010128486880664</v>
      </c>
      <c r="Y346" s="75">
        <v>0.40782759520346273</v>
      </c>
      <c r="Z346" s="5">
        <f t="shared" si="63"/>
        <v>724390.27699213359</v>
      </c>
      <c r="AA346" s="10">
        <f t="shared" si="64"/>
        <v>1.7535203191615445E-2</v>
      </c>
      <c r="AB346" s="73">
        <v>57685562.670000002</v>
      </c>
      <c r="AC346" s="7">
        <f t="shared" si="65"/>
        <v>1.2557566286318995E-2</v>
      </c>
      <c r="AE346" s="6" t="s">
        <v>1498</v>
      </c>
      <c r="AF346" s="6" t="s">
        <v>832</v>
      </c>
      <c r="AG346" s="6" t="s">
        <v>1519</v>
      </c>
      <c r="AH346" s="6" t="s">
        <v>836</v>
      </c>
      <c r="AI346" s="6" t="s">
        <v>1507</v>
      </c>
      <c r="AJ346" s="6" t="s">
        <v>2319</v>
      </c>
      <c r="AK346" s="6" t="s">
        <v>2319</v>
      </c>
      <c r="AL346" s="6" t="s">
        <v>2319</v>
      </c>
      <c r="AM346" s="6" t="s">
        <v>2319</v>
      </c>
      <c r="AN346" s="6" t="s">
        <v>2319</v>
      </c>
      <c r="AO346" s="6" t="s">
        <v>2319</v>
      </c>
      <c r="AP346" s="6" t="s">
        <v>2319</v>
      </c>
      <c r="AQ346" s="6" t="s">
        <v>2319</v>
      </c>
      <c r="AR346" s="6" t="s">
        <v>2319</v>
      </c>
      <c r="AS346" s="6" t="s">
        <v>2319</v>
      </c>
      <c r="AT346" s="6" t="s">
        <v>2319</v>
      </c>
    </row>
    <row r="347" spans="1:46" ht="17.25" customHeight="1" x14ac:dyDescent="0.25">
      <c r="A347" t="s">
        <v>1505</v>
      </c>
      <c r="B347" t="s">
        <v>1988</v>
      </c>
      <c r="C347" t="s">
        <v>1492</v>
      </c>
      <c r="D347" s="28" t="str">
        <f t="shared" si="55"/>
        <v>Manasquan borough, Monmouth County</v>
      </c>
      <c r="E347" t="s">
        <v>2215</v>
      </c>
      <c r="F347" t="s">
        <v>2201</v>
      </c>
      <c r="G347" s="32">
        <f>COUNTIFS('Raw Data from UFBs'!$A$3:$A$1389,'Summary By Town'!$A347,'Raw Data from UFBs'!$D$3:$D$1389,'Summary By Town'!$G$2)</f>
        <v>0</v>
      </c>
      <c r="H347" s="33">
        <f>SUMIFS('Raw Data from UFBs'!E$3:E$1389,'Raw Data from UFBs'!$A$3:$A$1389,'Summary By Town'!$A347,'Raw Data from UFBs'!$D$3:$D$1389,'Summary By Town'!$G$2)</f>
        <v>0</v>
      </c>
      <c r="I347" s="33">
        <f>SUMIFS('Raw Data from UFBs'!F$3:F$1389,'Raw Data from UFBs'!$A$3:$A$1389,'Summary By Town'!$A347,'Raw Data from UFBs'!$D$3:$D$1389,'Summary By Town'!$G$2)</f>
        <v>0</v>
      </c>
      <c r="J347" s="34">
        <f t="shared" si="56"/>
        <v>0</v>
      </c>
      <c r="K347" s="32">
        <f>COUNTIFS('Raw Data from UFBs'!$A$3:$A$1389,'Summary By Town'!$A347,'Raw Data from UFBs'!$D$3:$D$1389,'Summary By Town'!$K$2)</f>
        <v>0</v>
      </c>
      <c r="L347" s="33">
        <f>SUMIFS('Raw Data from UFBs'!E$3:E$1389,'Raw Data from UFBs'!$A$3:$A$1389,'Summary By Town'!$A347,'Raw Data from UFBs'!$D$3:$D$1389,'Summary By Town'!$K$2)</f>
        <v>0</v>
      </c>
      <c r="M347" s="33">
        <f>SUMIFS('Raw Data from UFBs'!F$3:F$1389,'Raw Data from UFBs'!$A$3:$A$1389,'Summary By Town'!$A347,'Raw Data from UFBs'!$D$3:$D$1389,'Summary By Town'!$K$2)</f>
        <v>0</v>
      </c>
      <c r="N347" s="34">
        <f t="shared" si="57"/>
        <v>0</v>
      </c>
      <c r="O347" s="32">
        <f>COUNTIFS('Raw Data from UFBs'!$A$3:$A$1389,'Summary By Town'!$A347,'Raw Data from UFBs'!$D$3:$D$1389,'Summary By Town'!$O$2)</f>
        <v>0</v>
      </c>
      <c r="P347" s="33">
        <f>SUMIFS('Raw Data from UFBs'!E$3:E$1389,'Raw Data from UFBs'!$A$3:$A$1389,'Summary By Town'!$A347,'Raw Data from UFBs'!$D$3:$D$1389,'Summary By Town'!$O$2)</f>
        <v>0</v>
      </c>
      <c r="Q347" s="33">
        <f>SUMIFS('Raw Data from UFBs'!F$3:F$1389,'Raw Data from UFBs'!$A$3:$A$1389,'Summary By Town'!$A347,'Raw Data from UFBs'!$D$3:$D$1389,'Summary By Town'!$O$2)</f>
        <v>0</v>
      </c>
      <c r="R347" s="34">
        <f t="shared" si="58"/>
        <v>0</v>
      </c>
      <c r="S347" s="32">
        <f t="shared" si="59"/>
        <v>0</v>
      </c>
      <c r="T347" s="33">
        <f t="shared" si="60"/>
        <v>0</v>
      </c>
      <c r="U347" s="33">
        <f t="shared" si="61"/>
        <v>0</v>
      </c>
      <c r="V347" s="34">
        <f t="shared" si="62"/>
        <v>0</v>
      </c>
      <c r="W347" s="73">
        <v>2136352675</v>
      </c>
      <c r="X347" s="74">
        <v>1.5181161768747773</v>
      </c>
      <c r="Y347" s="75">
        <v>0.23880529818029683</v>
      </c>
      <c r="Z347" s="5">
        <f t="shared" si="63"/>
        <v>0</v>
      </c>
      <c r="AA347" s="10">
        <f t="shared" si="64"/>
        <v>0</v>
      </c>
      <c r="AB347" s="73">
        <v>11104501.949999999</v>
      </c>
      <c r="AC347" s="7">
        <f t="shared" si="65"/>
        <v>0</v>
      </c>
      <c r="AE347" s="6" t="s">
        <v>846</v>
      </c>
      <c r="AF347" s="6" t="s">
        <v>1563</v>
      </c>
      <c r="AG347" s="6" t="s">
        <v>1496</v>
      </c>
      <c r="AH347" s="6" t="s">
        <v>1512</v>
      </c>
      <c r="AI347" s="6" t="s">
        <v>2319</v>
      </c>
      <c r="AJ347" s="6" t="s">
        <v>2319</v>
      </c>
      <c r="AK347" s="6" t="s">
        <v>2319</v>
      </c>
      <c r="AL347" s="6" t="s">
        <v>2319</v>
      </c>
      <c r="AM347" s="6" t="s">
        <v>2319</v>
      </c>
      <c r="AN347" s="6" t="s">
        <v>2319</v>
      </c>
      <c r="AO347" s="6" t="s">
        <v>2319</v>
      </c>
      <c r="AP347" s="6" t="s">
        <v>2319</v>
      </c>
      <c r="AQ347" s="6" t="s">
        <v>2319</v>
      </c>
      <c r="AR347" s="6" t="s">
        <v>2319</v>
      </c>
      <c r="AS347" s="6" t="s">
        <v>2319</v>
      </c>
      <c r="AT347" s="6" t="s">
        <v>2319</v>
      </c>
    </row>
    <row r="348" spans="1:46" ht="17.25" customHeight="1" x14ac:dyDescent="0.25">
      <c r="A348" t="s">
        <v>805</v>
      </c>
      <c r="B348" t="s">
        <v>1989</v>
      </c>
      <c r="C348" t="s">
        <v>1492</v>
      </c>
      <c r="D348" s="28" t="str">
        <f t="shared" si="55"/>
        <v>Matawan borough, Monmouth County</v>
      </c>
      <c r="E348" t="s">
        <v>2215</v>
      </c>
      <c r="F348" t="s">
        <v>2201</v>
      </c>
      <c r="G348" s="32">
        <f>COUNTIFS('Raw Data from UFBs'!$A$3:$A$1389,'Summary By Town'!$A348,'Raw Data from UFBs'!$D$3:$D$1389,'Summary By Town'!$G$2)</f>
        <v>1</v>
      </c>
      <c r="H348" s="33">
        <f>SUMIFS('Raw Data from UFBs'!E$3:E$1389,'Raw Data from UFBs'!$A$3:$A$1389,'Summary By Town'!$A348,'Raw Data from UFBs'!$D$3:$D$1389,'Summary By Town'!$G$2)</f>
        <v>101871</v>
      </c>
      <c r="I348" s="33">
        <f>SUMIFS('Raw Data from UFBs'!F$3:F$1389,'Raw Data from UFBs'!$A$3:$A$1389,'Summary By Town'!$A348,'Raw Data from UFBs'!$D$3:$D$1389,'Summary By Town'!$G$2)</f>
        <v>0</v>
      </c>
      <c r="J348" s="34">
        <f t="shared" si="56"/>
        <v>0</v>
      </c>
      <c r="K348" s="32">
        <f>COUNTIFS('Raw Data from UFBs'!$A$3:$A$1389,'Summary By Town'!$A348,'Raw Data from UFBs'!$D$3:$D$1389,'Summary By Town'!$K$2)</f>
        <v>0</v>
      </c>
      <c r="L348" s="33">
        <f>SUMIFS('Raw Data from UFBs'!E$3:E$1389,'Raw Data from UFBs'!$A$3:$A$1389,'Summary By Town'!$A348,'Raw Data from UFBs'!$D$3:$D$1389,'Summary By Town'!$K$2)</f>
        <v>0</v>
      </c>
      <c r="M348" s="33">
        <f>SUMIFS('Raw Data from UFBs'!F$3:F$1389,'Raw Data from UFBs'!$A$3:$A$1389,'Summary By Town'!$A348,'Raw Data from UFBs'!$D$3:$D$1389,'Summary By Town'!$K$2)</f>
        <v>0</v>
      </c>
      <c r="N348" s="34">
        <f t="shared" si="57"/>
        <v>0</v>
      </c>
      <c r="O348" s="32">
        <f>COUNTIFS('Raw Data from UFBs'!$A$3:$A$1389,'Summary By Town'!$A348,'Raw Data from UFBs'!$D$3:$D$1389,'Summary By Town'!$O$2)</f>
        <v>0</v>
      </c>
      <c r="P348" s="33">
        <f>SUMIFS('Raw Data from UFBs'!E$3:E$1389,'Raw Data from UFBs'!$A$3:$A$1389,'Summary By Town'!$A348,'Raw Data from UFBs'!$D$3:$D$1389,'Summary By Town'!$O$2)</f>
        <v>0</v>
      </c>
      <c r="Q348" s="33">
        <f>SUMIFS('Raw Data from UFBs'!F$3:F$1389,'Raw Data from UFBs'!$A$3:$A$1389,'Summary By Town'!$A348,'Raw Data from UFBs'!$D$3:$D$1389,'Summary By Town'!$O$2)</f>
        <v>0</v>
      </c>
      <c r="R348" s="34">
        <f t="shared" si="58"/>
        <v>0</v>
      </c>
      <c r="S348" s="32">
        <f t="shared" si="59"/>
        <v>1</v>
      </c>
      <c r="T348" s="33">
        <f t="shared" si="60"/>
        <v>101871</v>
      </c>
      <c r="U348" s="33">
        <f t="shared" si="61"/>
        <v>0</v>
      </c>
      <c r="V348" s="34">
        <f t="shared" si="62"/>
        <v>0</v>
      </c>
      <c r="W348" s="73">
        <v>1191088000</v>
      </c>
      <c r="X348" s="74">
        <v>2.7290274725127053</v>
      </c>
      <c r="Y348" s="75">
        <v>0.29207267494007083</v>
      </c>
      <c r="Z348" s="5">
        <f t="shared" si="63"/>
        <v>-29753.735468819956</v>
      </c>
      <c r="AA348" s="10">
        <f t="shared" si="64"/>
        <v>0</v>
      </c>
      <c r="AB348" s="73">
        <v>12584469.550000001</v>
      </c>
      <c r="AC348" s="7">
        <f t="shared" si="65"/>
        <v>-2.3643217817488345E-3</v>
      </c>
      <c r="AE348" s="6" t="s">
        <v>803</v>
      </c>
      <c r="AF348" s="6" t="s">
        <v>652</v>
      </c>
      <c r="AG348" s="6" t="s">
        <v>807</v>
      </c>
      <c r="AH348" s="6" t="s">
        <v>2319</v>
      </c>
      <c r="AI348" s="6" t="s">
        <v>2319</v>
      </c>
      <c r="AJ348" s="6" t="s">
        <v>2319</v>
      </c>
      <c r="AK348" s="6" t="s">
        <v>2319</v>
      </c>
      <c r="AL348" s="6" t="s">
        <v>2319</v>
      </c>
      <c r="AM348" s="6" t="s">
        <v>2319</v>
      </c>
      <c r="AN348" s="6" t="s">
        <v>2319</v>
      </c>
      <c r="AO348" s="6" t="s">
        <v>2319</v>
      </c>
      <c r="AP348" s="6" t="s">
        <v>2319</v>
      </c>
      <c r="AQ348" s="6" t="s">
        <v>2319</v>
      </c>
      <c r="AR348" s="6" t="s">
        <v>2319</v>
      </c>
      <c r="AS348" s="6" t="s">
        <v>2319</v>
      </c>
      <c r="AT348" s="6" t="s">
        <v>2319</v>
      </c>
    </row>
    <row r="349" spans="1:46" ht="17.25" customHeight="1" x14ac:dyDescent="0.25">
      <c r="A349" t="s">
        <v>1507</v>
      </c>
      <c r="B349" t="s">
        <v>1990</v>
      </c>
      <c r="C349" t="s">
        <v>1492</v>
      </c>
      <c r="D349" s="28" t="str">
        <f t="shared" si="55"/>
        <v>Monmouth Beach borough, Monmouth County</v>
      </c>
      <c r="E349" t="s">
        <v>2215</v>
      </c>
      <c r="F349" t="s">
        <v>2205</v>
      </c>
      <c r="G349" s="32">
        <f>COUNTIFS('Raw Data from UFBs'!$A$3:$A$1389,'Summary By Town'!$A349,'Raw Data from UFBs'!$D$3:$D$1389,'Summary By Town'!$G$2)</f>
        <v>0</v>
      </c>
      <c r="H349" s="33">
        <f>SUMIFS('Raw Data from UFBs'!E$3:E$1389,'Raw Data from UFBs'!$A$3:$A$1389,'Summary By Town'!$A349,'Raw Data from UFBs'!$D$3:$D$1389,'Summary By Town'!$G$2)</f>
        <v>0</v>
      </c>
      <c r="I349" s="33">
        <f>SUMIFS('Raw Data from UFBs'!F$3:F$1389,'Raw Data from UFBs'!$A$3:$A$1389,'Summary By Town'!$A349,'Raw Data from UFBs'!$D$3:$D$1389,'Summary By Town'!$G$2)</f>
        <v>0</v>
      </c>
      <c r="J349" s="34">
        <f t="shared" si="56"/>
        <v>0</v>
      </c>
      <c r="K349" s="32">
        <f>COUNTIFS('Raw Data from UFBs'!$A$3:$A$1389,'Summary By Town'!$A349,'Raw Data from UFBs'!$D$3:$D$1389,'Summary By Town'!$K$2)</f>
        <v>0</v>
      </c>
      <c r="L349" s="33">
        <f>SUMIFS('Raw Data from UFBs'!E$3:E$1389,'Raw Data from UFBs'!$A$3:$A$1389,'Summary By Town'!$A349,'Raw Data from UFBs'!$D$3:$D$1389,'Summary By Town'!$K$2)</f>
        <v>0</v>
      </c>
      <c r="M349" s="33">
        <f>SUMIFS('Raw Data from UFBs'!F$3:F$1389,'Raw Data from UFBs'!$A$3:$A$1389,'Summary By Town'!$A349,'Raw Data from UFBs'!$D$3:$D$1389,'Summary By Town'!$K$2)</f>
        <v>0</v>
      </c>
      <c r="N349" s="34">
        <f t="shared" si="57"/>
        <v>0</v>
      </c>
      <c r="O349" s="32">
        <f>COUNTIFS('Raw Data from UFBs'!$A$3:$A$1389,'Summary By Town'!$A349,'Raw Data from UFBs'!$D$3:$D$1389,'Summary By Town'!$O$2)</f>
        <v>0</v>
      </c>
      <c r="P349" s="33">
        <f>SUMIFS('Raw Data from UFBs'!E$3:E$1389,'Raw Data from UFBs'!$A$3:$A$1389,'Summary By Town'!$A349,'Raw Data from UFBs'!$D$3:$D$1389,'Summary By Town'!$O$2)</f>
        <v>0</v>
      </c>
      <c r="Q349" s="33">
        <f>SUMIFS('Raw Data from UFBs'!F$3:F$1389,'Raw Data from UFBs'!$A$3:$A$1389,'Summary By Town'!$A349,'Raw Data from UFBs'!$D$3:$D$1389,'Summary By Town'!$O$2)</f>
        <v>0</v>
      </c>
      <c r="R349" s="34">
        <f t="shared" si="58"/>
        <v>0</v>
      </c>
      <c r="S349" s="32">
        <f t="shared" si="59"/>
        <v>0</v>
      </c>
      <c r="T349" s="33">
        <f t="shared" si="60"/>
        <v>0</v>
      </c>
      <c r="U349" s="33">
        <f t="shared" si="61"/>
        <v>0</v>
      </c>
      <c r="V349" s="34">
        <f t="shared" si="62"/>
        <v>0</v>
      </c>
      <c r="W349" s="73">
        <v>1614546500</v>
      </c>
      <c r="X349" s="74">
        <v>1.2016931993943774</v>
      </c>
      <c r="Y349" s="75">
        <v>0.26354588840637438</v>
      </c>
      <c r="Z349" s="5">
        <f t="shared" si="63"/>
        <v>0</v>
      </c>
      <c r="AA349" s="10">
        <f t="shared" si="64"/>
        <v>0</v>
      </c>
      <c r="AB349" s="73">
        <v>7484804.25</v>
      </c>
      <c r="AC349" s="7">
        <f t="shared" si="65"/>
        <v>0</v>
      </c>
      <c r="AE349" s="6" t="s">
        <v>792</v>
      </c>
      <c r="AF349" s="6" t="s">
        <v>836</v>
      </c>
      <c r="AG349" s="6" t="s">
        <v>1510</v>
      </c>
      <c r="AH349" s="6" t="s">
        <v>1511</v>
      </c>
      <c r="AI349" s="6" t="s">
        <v>2319</v>
      </c>
      <c r="AJ349" s="6" t="s">
        <v>2319</v>
      </c>
      <c r="AK349" s="6" t="s">
        <v>2319</v>
      </c>
      <c r="AL349" s="6" t="s">
        <v>2319</v>
      </c>
      <c r="AM349" s="6" t="s">
        <v>2319</v>
      </c>
      <c r="AN349" s="6" t="s">
        <v>2319</v>
      </c>
      <c r="AO349" s="6" t="s">
        <v>2319</v>
      </c>
      <c r="AP349" s="6" t="s">
        <v>2319</v>
      </c>
      <c r="AQ349" s="6" t="s">
        <v>2319</v>
      </c>
      <c r="AR349" s="6" t="s">
        <v>2319</v>
      </c>
      <c r="AS349" s="6" t="s">
        <v>2319</v>
      </c>
      <c r="AT349" s="6" t="s">
        <v>2319</v>
      </c>
    </row>
    <row r="350" spans="1:46" ht="17.25" customHeight="1" x14ac:dyDescent="0.25">
      <c r="A350" t="s">
        <v>1508</v>
      </c>
      <c r="B350" t="s">
        <v>1991</v>
      </c>
      <c r="C350" t="s">
        <v>1492</v>
      </c>
      <c r="D350" s="28" t="str">
        <f t="shared" si="55"/>
        <v>Neptune City borough, Monmouth County</v>
      </c>
      <c r="E350" t="s">
        <v>2215</v>
      </c>
      <c r="F350" t="s">
        <v>2201</v>
      </c>
      <c r="G350" s="32">
        <f>COUNTIFS('Raw Data from UFBs'!$A$3:$A$1389,'Summary By Town'!$A350,'Raw Data from UFBs'!$D$3:$D$1389,'Summary By Town'!$G$2)</f>
        <v>0</v>
      </c>
      <c r="H350" s="33">
        <f>SUMIFS('Raw Data from UFBs'!E$3:E$1389,'Raw Data from UFBs'!$A$3:$A$1389,'Summary By Town'!$A350,'Raw Data from UFBs'!$D$3:$D$1389,'Summary By Town'!$G$2)</f>
        <v>0</v>
      </c>
      <c r="I350" s="33">
        <f>SUMIFS('Raw Data from UFBs'!F$3:F$1389,'Raw Data from UFBs'!$A$3:$A$1389,'Summary By Town'!$A350,'Raw Data from UFBs'!$D$3:$D$1389,'Summary By Town'!$G$2)</f>
        <v>0</v>
      </c>
      <c r="J350" s="34">
        <f t="shared" si="56"/>
        <v>0</v>
      </c>
      <c r="K350" s="32">
        <f>COUNTIFS('Raw Data from UFBs'!$A$3:$A$1389,'Summary By Town'!$A350,'Raw Data from UFBs'!$D$3:$D$1389,'Summary By Town'!$K$2)</f>
        <v>0</v>
      </c>
      <c r="L350" s="33">
        <f>SUMIFS('Raw Data from UFBs'!E$3:E$1389,'Raw Data from UFBs'!$A$3:$A$1389,'Summary By Town'!$A350,'Raw Data from UFBs'!$D$3:$D$1389,'Summary By Town'!$K$2)</f>
        <v>0</v>
      </c>
      <c r="M350" s="33">
        <f>SUMIFS('Raw Data from UFBs'!F$3:F$1389,'Raw Data from UFBs'!$A$3:$A$1389,'Summary By Town'!$A350,'Raw Data from UFBs'!$D$3:$D$1389,'Summary By Town'!$K$2)</f>
        <v>0</v>
      </c>
      <c r="N350" s="34">
        <f t="shared" si="57"/>
        <v>0</v>
      </c>
      <c r="O350" s="32">
        <f>COUNTIFS('Raw Data from UFBs'!$A$3:$A$1389,'Summary By Town'!$A350,'Raw Data from UFBs'!$D$3:$D$1389,'Summary By Town'!$O$2)</f>
        <v>0</v>
      </c>
      <c r="P350" s="33">
        <f>SUMIFS('Raw Data from UFBs'!E$3:E$1389,'Raw Data from UFBs'!$A$3:$A$1389,'Summary By Town'!$A350,'Raw Data from UFBs'!$D$3:$D$1389,'Summary By Town'!$O$2)</f>
        <v>0</v>
      </c>
      <c r="Q350" s="33">
        <f>SUMIFS('Raw Data from UFBs'!F$3:F$1389,'Raw Data from UFBs'!$A$3:$A$1389,'Summary By Town'!$A350,'Raw Data from UFBs'!$D$3:$D$1389,'Summary By Town'!$O$2)</f>
        <v>0</v>
      </c>
      <c r="R350" s="34">
        <f t="shared" si="58"/>
        <v>0</v>
      </c>
      <c r="S350" s="32">
        <f t="shared" si="59"/>
        <v>0</v>
      </c>
      <c r="T350" s="33">
        <f t="shared" si="60"/>
        <v>0</v>
      </c>
      <c r="U350" s="33">
        <f t="shared" si="61"/>
        <v>0</v>
      </c>
      <c r="V350" s="34">
        <f t="shared" si="62"/>
        <v>0</v>
      </c>
      <c r="W350" s="73">
        <v>637690000</v>
      </c>
      <c r="X350" s="74">
        <v>2.366088880776803</v>
      </c>
      <c r="Y350" s="75">
        <v>0.37906605326555398</v>
      </c>
      <c r="Z350" s="5">
        <f t="shared" si="63"/>
        <v>0</v>
      </c>
      <c r="AA350" s="10">
        <f t="shared" si="64"/>
        <v>0</v>
      </c>
      <c r="AB350" s="73">
        <v>7953277.6200000001</v>
      </c>
      <c r="AC350" s="7">
        <f t="shared" si="65"/>
        <v>0</v>
      </c>
      <c r="AE350" s="6" t="s">
        <v>1494</v>
      </c>
      <c r="AF350" s="6" t="s">
        <v>820</v>
      </c>
      <c r="AG350" s="6" t="s">
        <v>1495</v>
      </c>
      <c r="AH350" s="6" t="s">
        <v>2319</v>
      </c>
      <c r="AI350" s="6" t="s">
        <v>2319</v>
      </c>
      <c r="AJ350" s="6" t="s">
        <v>2319</v>
      </c>
      <c r="AK350" s="6" t="s">
        <v>2319</v>
      </c>
      <c r="AL350" s="6" t="s">
        <v>2319</v>
      </c>
      <c r="AM350" s="6" t="s">
        <v>2319</v>
      </c>
      <c r="AN350" s="6" t="s">
        <v>2319</v>
      </c>
      <c r="AO350" s="6" t="s">
        <v>2319</v>
      </c>
      <c r="AP350" s="6" t="s">
        <v>2319</v>
      </c>
      <c r="AQ350" s="6" t="s">
        <v>2319</v>
      </c>
      <c r="AR350" s="6" t="s">
        <v>2319</v>
      </c>
      <c r="AS350" s="6" t="s">
        <v>2319</v>
      </c>
      <c r="AT350" s="6" t="s">
        <v>2319</v>
      </c>
    </row>
    <row r="351" spans="1:46" ht="17.25" customHeight="1" x14ac:dyDescent="0.25">
      <c r="A351" t="s">
        <v>836</v>
      </c>
      <c r="B351" t="s">
        <v>1992</v>
      </c>
      <c r="C351" t="s">
        <v>1492</v>
      </c>
      <c r="D351" s="28" t="str">
        <f t="shared" si="55"/>
        <v>Oceanport borough, Monmouth County</v>
      </c>
      <c r="E351" t="s">
        <v>2215</v>
      </c>
      <c r="F351" t="s">
        <v>2203</v>
      </c>
      <c r="G351" s="32">
        <f>COUNTIFS('Raw Data from UFBs'!$A$3:$A$1389,'Summary By Town'!$A351,'Raw Data from UFBs'!$D$3:$D$1389,'Summary By Town'!$G$2)</f>
        <v>2</v>
      </c>
      <c r="H351" s="33">
        <f>SUMIFS('Raw Data from UFBs'!E$3:E$1389,'Raw Data from UFBs'!$A$3:$A$1389,'Summary By Town'!$A351,'Raw Data from UFBs'!$D$3:$D$1389,'Summary By Town'!$G$2)</f>
        <v>104631.53</v>
      </c>
      <c r="I351" s="33">
        <f>SUMIFS('Raw Data from UFBs'!F$3:F$1389,'Raw Data from UFBs'!$A$3:$A$1389,'Summary By Town'!$A351,'Raw Data from UFBs'!$D$3:$D$1389,'Summary By Town'!$G$2)</f>
        <v>14573100</v>
      </c>
      <c r="J351" s="34">
        <f t="shared" si="56"/>
        <v>262322.5048323212</v>
      </c>
      <c r="K351" s="32">
        <f>COUNTIFS('Raw Data from UFBs'!$A$3:$A$1389,'Summary By Town'!$A351,'Raw Data from UFBs'!$D$3:$D$1389,'Summary By Town'!$K$2)</f>
        <v>0</v>
      </c>
      <c r="L351" s="33">
        <f>SUMIFS('Raw Data from UFBs'!E$3:E$1389,'Raw Data from UFBs'!$A$3:$A$1389,'Summary By Town'!$A351,'Raw Data from UFBs'!$D$3:$D$1389,'Summary By Town'!$K$2)</f>
        <v>0</v>
      </c>
      <c r="M351" s="33">
        <f>SUMIFS('Raw Data from UFBs'!F$3:F$1389,'Raw Data from UFBs'!$A$3:$A$1389,'Summary By Town'!$A351,'Raw Data from UFBs'!$D$3:$D$1389,'Summary By Town'!$K$2)</f>
        <v>0</v>
      </c>
      <c r="N351" s="34">
        <f t="shared" si="57"/>
        <v>0</v>
      </c>
      <c r="O351" s="32">
        <f>COUNTIFS('Raw Data from UFBs'!$A$3:$A$1389,'Summary By Town'!$A351,'Raw Data from UFBs'!$D$3:$D$1389,'Summary By Town'!$O$2)</f>
        <v>0</v>
      </c>
      <c r="P351" s="33">
        <f>SUMIFS('Raw Data from UFBs'!E$3:E$1389,'Raw Data from UFBs'!$A$3:$A$1389,'Summary By Town'!$A351,'Raw Data from UFBs'!$D$3:$D$1389,'Summary By Town'!$O$2)</f>
        <v>0</v>
      </c>
      <c r="Q351" s="33">
        <f>SUMIFS('Raw Data from UFBs'!F$3:F$1389,'Raw Data from UFBs'!$A$3:$A$1389,'Summary By Town'!$A351,'Raw Data from UFBs'!$D$3:$D$1389,'Summary By Town'!$O$2)</f>
        <v>0</v>
      </c>
      <c r="R351" s="34">
        <f t="shared" si="58"/>
        <v>0</v>
      </c>
      <c r="S351" s="32">
        <f t="shared" si="59"/>
        <v>2</v>
      </c>
      <c r="T351" s="33">
        <f t="shared" si="60"/>
        <v>104631.53</v>
      </c>
      <c r="U351" s="33">
        <f t="shared" si="61"/>
        <v>14573100</v>
      </c>
      <c r="V351" s="34">
        <f t="shared" si="62"/>
        <v>262322.5048323212</v>
      </c>
      <c r="W351" s="73">
        <v>1506474120</v>
      </c>
      <c r="X351" s="74">
        <v>1.8000460082777252</v>
      </c>
      <c r="Y351" s="75">
        <v>0.27585187624159535</v>
      </c>
      <c r="Z351" s="5">
        <f t="shared" si="63"/>
        <v>43499.351273861997</v>
      </c>
      <c r="AA351" s="10">
        <f t="shared" si="64"/>
        <v>9.6736477623658081E-3</v>
      </c>
      <c r="AB351" s="73">
        <v>8731366.4299999997</v>
      </c>
      <c r="AC351" s="7">
        <f t="shared" si="65"/>
        <v>4.9819637765290761E-3</v>
      </c>
      <c r="AE351" s="6" t="s">
        <v>1519</v>
      </c>
      <c r="AF351" s="6" t="s">
        <v>769</v>
      </c>
      <c r="AG351" s="6" t="s">
        <v>792</v>
      </c>
      <c r="AH351" s="6" t="s">
        <v>844</v>
      </c>
      <c r="AI351" s="6" t="s">
        <v>1507</v>
      </c>
      <c r="AJ351" s="6" t="s">
        <v>1503</v>
      </c>
      <c r="AK351" s="6" t="s">
        <v>1510</v>
      </c>
      <c r="AL351" s="6" t="s">
        <v>2319</v>
      </c>
      <c r="AM351" s="6" t="s">
        <v>2319</v>
      </c>
      <c r="AN351" s="6" t="s">
        <v>2319</v>
      </c>
      <c r="AO351" s="6" t="s">
        <v>2319</v>
      </c>
      <c r="AP351" s="6" t="s">
        <v>2319</v>
      </c>
      <c r="AQ351" s="6" t="s">
        <v>2319</v>
      </c>
      <c r="AR351" s="6" t="s">
        <v>2319</v>
      </c>
      <c r="AS351" s="6" t="s">
        <v>2319</v>
      </c>
      <c r="AT351" s="6" t="s">
        <v>2319</v>
      </c>
    </row>
    <row r="352" spans="1:46" ht="17.25" customHeight="1" x14ac:dyDescent="0.25">
      <c r="A352" t="s">
        <v>840</v>
      </c>
      <c r="B352" t="s">
        <v>1993</v>
      </c>
      <c r="C352" t="s">
        <v>1492</v>
      </c>
      <c r="D352" s="28" t="str">
        <f t="shared" si="55"/>
        <v>Red Bank borough, Monmouth County</v>
      </c>
      <c r="E352" t="s">
        <v>2215</v>
      </c>
      <c r="F352" t="s">
        <v>2205</v>
      </c>
      <c r="G352" s="32">
        <f>COUNTIFS('Raw Data from UFBs'!$A$3:$A$1389,'Summary By Town'!$A352,'Raw Data from UFBs'!$D$3:$D$1389,'Summary By Town'!$G$2)</f>
        <v>3</v>
      </c>
      <c r="H352" s="33">
        <f>SUMIFS('Raw Data from UFBs'!E$3:E$1389,'Raw Data from UFBs'!$A$3:$A$1389,'Summary By Town'!$A352,'Raw Data from UFBs'!$D$3:$D$1389,'Summary By Town'!$G$2)</f>
        <v>62490.886660999997</v>
      </c>
      <c r="I352" s="33">
        <f>SUMIFS('Raw Data from UFBs'!F$3:F$1389,'Raw Data from UFBs'!$A$3:$A$1389,'Summary By Town'!$A352,'Raw Data from UFBs'!$D$3:$D$1389,'Summary By Town'!$G$2)</f>
        <v>11169700</v>
      </c>
      <c r="J352" s="34">
        <f t="shared" si="56"/>
        <v>246913.68338484169</v>
      </c>
      <c r="K352" s="32">
        <f>COUNTIFS('Raw Data from UFBs'!$A$3:$A$1389,'Summary By Town'!$A352,'Raw Data from UFBs'!$D$3:$D$1389,'Summary By Town'!$K$2)</f>
        <v>2</v>
      </c>
      <c r="L352" s="33">
        <f>SUMIFS('Raw Data from UFBs'!E$3:E$1389,'Raw Data from UFBs'!$A$3:$A$1389,'Summary By Town'!$A352,'Raw Data from UFBs'!$D$3:$D$1389,'Summary By Town'!$K$2)</f>
        <v>19686.726543209876</v>
      </c>
      <c r="M352" s="33">
        <f>SUMIFS('Raw Data from UFBs'!F$3:F$1389,'Raw Data from UFBs'!$A$3:$A$1389,'Summary By Town'!$A352,'Raw Data from UFBs'!$D$3:$D$1389,'Summary By Town'!$K$2)</f>
        <v>1863900</v>
      </c>
      <c r="N352" s="34">
        <f t="shared" si="57"/>
        <v>41202.755173460922</v>
      </c>
      <c r="O352" s="32">
        <f>COUNTIFS('Raw Data from UFBs'!$A$3:$A$1389,'Summary By Town'!$A352,'Raw Data from UFBs'!$D$3:$D$1389,'Summary By Town'!$O$2)</f>
        <v>0</v>
      </c>
      <c r="P352" s="33">
        <f>SUMIFS('Raw Data from UFBs'!E$3:E$1389,'Raw Data from UFBs'!$A$3:$A$1389,'Summary By Town'!$A352,'Raw Data from UFBs'!$D$3:$D$1389,'Summary By Town'!$O$2)</f>
        <v>0</v>
      </c>
      <c r="Q352" s="33">
        <f>SUMIFS('Raw Data from UFBs'!F$3:F$1389,'Raw Data from UFBs'!$A$3:$A$1389,'Summary By Town'!$A352,'Raw Data from UFBs'!$D$3:$D$1389,'Summary By Town'!$O$2)</f>
        <v>0</v>
      </c>
      <c r="R352" s="34">
        <f t="shared" si="58"/>
        <v>0</v>
      </c>
      <c r="S352" s="32">
        <f t="shared" si="59"/>
        <v>5</v>
      </c>
      <c r="T352" s="33">
        <f t="shared" si="60"/>
        <v>82177.613204209876</v>
      </c>
      <c r="U352" s="33">
        <f t="shared" si="61"/>
        <v>13033600</v>
      </c>
      <c r="V352" s="34">
        <f t="shared" si="62"/>
        <v>288116.43855830259</v>
      </c>
      <c r="W352" s="73">
        <v>2647076588</v>
      </c>
      <c r="X352" s="74">
        <v>2.2105668315607554</v>
      </c>
      <c r="Y352" s="75">
        <v>0.28812577380247578</v>
      </c>
      <c r="Z352" s="5">
        <f t="shared" si="63"/>
        <v>59336.283411120879</v>
      </c>
      <c r="AA352" s="10">
        <f t="shared" si="64"/>
        <v>4.9237714009051558E-3</v>
      </c>
      <c r="AB352" s="73">
        <v>22192150.509999998</v>
      </c>
      <c r="AC352" s="7">
        <f t="shared" si="65"/>
        <v>2.6737509456049957E-3</v>
      </c>
      <c r="AE352" s="6" t="s">
        <v>825</v>
      </c>
      <c r="AF352" s="6" t="s">
        <v>844</v>
      </c>
      <c r="AG352" s="6" t="s">
        <v>1503</v>
      </c>
      <c r="AH352" s="6" t="s">
        <v>1500</v>
      </c>
      <c r="AI352" s="6" t="s">
        <v>814</v>
      </c>
      <c r="AJ352" s="6" t="s">
        <v>2319</v>
      </c>
      <c r="AK352" s="6" t="s">
        <v>2319</v>
      </c>
      <c r="AL352" s="6" t="s">
        <v>2319</v>
      </c>
      <c r="AM352" s="6" t="s">
        <v>2319</v>
      </c>
      <c r="AN352" s="6" t="s">
        <v>2319</v>
      </c>
      <c r="AO352" s="6" t="s">
        <v>2319</v>
      </c>
      <c r="AP352" s="6" t="s">
        <v>2319</v>
      </c>
      <c r="AQ352" s="6" t="s">
        <v>2319</v>
      </c>
      <c r="AR352" s="6" t="s">
        <v>2319</v>
      </c>
      <c r="AS352" s="6" t="s">
        <v>2319</v>
      </c>
      <c r="AT352" s="6" t="s">
        <v>2319</v>
      </c>
    </row>
    <row r="353" spans="1:46" ht="17.25" customHeight="1" x14ac:dyDescent="0.25">
      <c r="A353" t="s">
        <v>1509</v>
      </c>
      <c r="B353" t="s">
        <v>1994</v>
      </c>
      <c r="C353" t="s">
        <v>1492</v>
      </c>
      <c r="D353" s="28" t="str">
        <f t="shared" si="55"/>
        <v>Roosevelt borough, Monmouth County</v>
      </c>
      <c r="E353" t="s">
        <v>2215</v>
      </c>
      <c r="F353" t="s">
        <v>2204</v>
      </c>
      <c r="G353" s="32">
        <f>COUNTIFS('Raw Data from UFBs'!$A$3:$A$1389,'Summary By Town'!$A353,'Raw Data from UFBs'!$D$3:$D$1389,'Summary By Town'!$G$2)</f>
        <v>0</v>
      </c>
      <c r="H353" s="33">
        <f>SUMIFS('Raw Data from UFBs'!E$3:E$1389,'Raw Data from UFBs'!$A$3:$A$1389,'Summary By Town'!$A353,'Raw Data from UFBs'!$D$3:$D$1389,'Summary By Town'!$G$2)</f>
        <v>0</v>
      </c>
      <c r="I353" s="33">
        <f>SUMIFS('Raw Data from UFBs'!F$3:F$1389,'Raw Data from UFBs'!$A$3:$A$1389,'Summary By Town'!$A353,'Raw Data from UFBs'!$D$3:$D$1389,'Summary By Town'!$G$2)</f>
        <v>0</v>
      </c>
      <c r="J353" s="34">
        <f t="shared" si="56"/>
        <v>0</v>
      </c>
      <c r="K353" s="32">
        <f>COUNTIFS('Raw Data from UFBs'!$A$3:$A$1389,'Summary By Town'!$A353,'Raw Data from UFBs'!$D$3:$D$1389,'Summary By Town'!$K$2)</f>
        <v>0</v>
      </c>
      <c r="L353" s="33">
        <f>SUMIFS('Raw Data from UFBs'!E$3:E$1389,'Raw Data from UFBs'!$A$3:$A$1389,'Summary By Town'!$A353,'Raw Data from UFBs'!$D$3:$D$1389,'Summary By Town'!$K$2)</f>
        <v>0</v>
      </c>
      <c r="M353" s="33">
        <f>SUMIFS('Raw Data from UFBs'!F$3:F$1389,'Raw Data from UFBs'!$A$3:$A$1389,'Summary By Town'!$A353,'Raw Data from UFBs'!$D$3:$D$1389,'Summary By Town'!$K$2)</f>
        <v>0</v>
      </c>
      <c r="N353" s="34">
        <f t="shared" si="57"/>
        <v>0</v>
      </c>
      <c r="O353" s="32">
        <f>COUNTIFS('Raw Data from UFBs'!$A$3:$A$1389,'Summary By Town'!$A353,'Raw Data from UFBs'!$D$3:$D$1389,'Summary By Town'!$O$2)</f>
        <v>0</v>
      </c>
      <c r="P353" s="33">
        <f>SUMIFS('Raw Data from UFBs'!E$3:E$1389,'Raw Data from UFBs'!$A$3:$A$1389,'Summary By Town'!$A353,'Raw Data from UFBs'!$D$3:$D$1389,'Summary By Town'!$O$2)</f>
        <v>0</v>
      </c>
      <c r="Q353" s="33">
        <f>SUMIFS('Raw Data from UFBs'!F$3:F$1389,'Raw Data from UFBs'!$A$3:$A$1389,'Summary By Town'!$A353,'Raw Data from UFBs'!$D$3:$D$1389,'Summary By Town'!$O$2)</f>
        <v>0</v>
      </c>
      <c r="R353" s="34">
        <f t="shared" si="58"/>
        <v>0</v>
      </c>
      <c r="S353" s="32">
        <f t="shared" si="59"/>
        <v>0</v>
      </c>
      <c r="T353" s="33">
        <f t="shared" si="60"/>
        <v>0</v>
      </c>
      <c r="U353" s="33">
        <f t="shared" si="61"/>
        <v>0</v>
      </c>
      <c r="V353" s="34">
        <f t="shared" si="62"/>
        <v>0</v>
      </c>
      <c r="W353" s="73">
        <v>96342661</v>
      </c>
      <c r="X353" s="74">
        <v>3.0388109285371172</v>
      </c>
      <c r="Y353" s="75">
        <v>0.24845063033294826</v>
      </c>
      <c r="Z353" s="5">
        <f t="shared" si="63"/>
        <v>0</v>
      </c>
      <c r="AA353" s="10">
        <f t="shared" si="64"/>
        <v>0</v>
      </c>
      <c r="AB353" s="73">
        <v>1170792.07</v>
      </c>
      <c r="AC353" s="7">
        <f t="shared" si="65"/>
        <v>0</v>
      </c>
      <c r="AE353" s="6" t="s">
        <v>1518</v>
      </c>
      <c r="AF353" s="6" t="s">
        <v>1506</v>
      </c>
      <c r="AG353" s="6" t="s">
        <v>2319</v>
      </c>
      <c r="AH353" s="6" t="s">
        <v>2319</v>
      </c>
      <c r="AI353" s="6" t="s">
        <v>2319</v>
      </c>
      <c r="AJ353" s="6" t="s">
        <v>2319</v>
      </c>
      <c r="AK353" s="6" t="s">
        <v>2319</v>
      </c>
      <c r="AL353" s="6" t="s">
        <v>2319</v>
      </c>
      <c r="AM353" s="6" t="s">
        <v>2319</v>
      </c>
      <c r="AN353" s="6" t="s">
        <v>2319</v>
      </c>
      <c r="AO353" s="6" t="s">
        <v>2319</v>
      </c>
      <c r="AP353" s="6" t="s">
        <v>2319</v>
      </c>
      <c r="AQ353" s="6" t="s">
        <v>2319</v>
      </c>
      <c r="AR353" s="6" t="s">
        <v>2319</v>
      </c>
      <c r="AS353" s="6" t="s">
        <v>2319</v>
      </c>
      <c r="AT353" s="6" t="s">
        <v>2319</v>
      </c>
    </row>
    <row r="354" spans="1:46" ht="17.25" customHeight="1" x14ac:dyDescent="0.25">
      <c r="A354" t="s">
        <v>1510</v>
      </c>
      <c r="B354" t="s">
        <v>1995</v>
      </c>
      <c r="C354" t="s">
        <v>1492</v>
      </c>
      <c r="D354" s="28" t="str">
        <f t="shared" si="55"/>
        <v>Rumson borough, Monmouth County</v>
      </c>
      <c r="E354" t="s">
        <v>2215</v>
      </c>
      <c r="F354" t="s">
        <v>2201</v>
      </c>
      <c r="G354" s="32">
        <f>COUNTIFS('Raw Data from UFBs'!$A$3:$A$1389,'Summary By Town'!$A354,'Raw Data from UFBs'!$D$3:$D$1389,'Summary By Town'!$G$2)</f>
        <v>0</v>
      </c>
      <c r="H354" s="33">
        <f>SUMIFS('Raw Data from UFBs'!E$3:E$1389,'Raw Data from UFBs'!$A$3:$A$1389,'Summary By Town'!$A354,'Raw Data from UFBs'!$D$3:$D$1389,'Summary By Town'!$G$2)</f>
        <v>0</v>
      </c>
      <c r="I354" s="33">
        <f>SUMIFS('Raw Data from UFBs'!F$3:F$1389,'Raw Data from UFBs'!$A$3:$A$1389,'Summary By Town'!$A354,'Raw Data from UFBs'!$D$3:$D$1389,'Summary By Town'!$G$2)</f>
        <v>0</v>
      </c>
      <c r="J354" s="34">
        <f t="shared" si="56"/>
        <v>0</v>
      </c>
      <c r="K354" s="32">
        <f>COUNTIFS('Raw Data from UFBs'!$A$3:$A$1389,'Summary By Town'!$A354,'Raw Data from UFBs'!$D$3:$D$1389,'Summary By Town'!$K$2)</f>
        <v>0</v>
      </c>
      <c r="L354" s="33">
        <f>SUMIFS('Raw Data from UFBs'!E$3:E$1389,'Raw Data from UFBs'!$A$3:$A$1389,'Summary By Town'!$A354,'Raw Data from UFBs'!$D$3:$D$1389,'Summary By Town'!$K$2)</f>
        <v>0</v>
      </c>
      <c r="M354" s="33">
        <f>SUMIFS('Raw Data from UFBs'!F$3:F$1389,'Raw Data from UFBs'!$A$3:$A$1389,'Summary By Town'!$A354,'Raw Data from UFBs'!$D$3:$D$1389,'Summary By Town'!$K$2)</f>
        <v>0</v>
      </c>
      <c r="N354" s="34">
        <f t="shared" si="57"/>
        <v>0</v>
      </c>
      <c r="O354" s="32">
        <f>COUNTIFS('Raw Data from UFBs'!$A$3:$A$1389,'Summary By Town'!$A354,'Raw Data from UFBs'!$D$3:$D$1389,'Summary By Town'!$O$2)</f>
        <v>0</v>
      </c>
      <c r="P354" s="33">
        <f>SUMIFS('Raw Data from UFBs'!E$3:E$1389,'Raw Data from UFBs'!$A$3:$A$1389,'Summary By Town'!$A354,'Raw Data from UFBs'!$D$3:$D$1389,'Summary By Town'!$O$2)</f>
        <v>0</v>
      </c>
      <c r="Q354" s="33">
        <f>SUMIFS('Raw Data from UFBs'!F$3:F$1389,'Raw Data from UFBs'!$A$3:$A$1389,'Summary By Town'!$A354,'Raw Data from UFBs'!$D$3:$D$1389,'Summary By Town'!$O$2)</f>
        <v>0</v>
      </c>
      <c r="R354" s="34">
        <f t="shared" si="58"/>
        <v>0</v>
      </c>
      <c r="S354" s="32">
        <f t="shared" si="59"/>
        <v>0</v>
      </c>
      <c r="T354" s="33">
        <f t="shared" si="60"/>
        <v>0</v>
      </c>
      <c r="U354" s="33">
        <f t="shared" si="61"/>
        <v>0</v>
      </c>
      <c r="V354" s="34">
        <f t="shared" si="62"/>
        <v>0</v>
      </c>
      <c r="W354" s="73">
        <v>3857213971</v>
      </c>
      <c r="X354" s="74">
        <v>1.468191802957681</v>
      </c>
      <c r="Y354" s="75">
        <v>0.22676017813078206</v>
      </c>
      <c r="Z354" s="5">
        <f t="shared" si="63"/>
        <v>0</v>
      </c>
      <c r="AA354" s="10">
        <f t="shared" si="64"/>
        <v>0</v>
      </c>
      <c r="AB354" s="73">
        <v>18833720.859999999</v>
      </c>
      <c r="AC354" s="7">
        <f t="shared" si="65"/>
        <v>0</v>
      </c>
      <c r="AE354" s="6" t="s">
        <v>836</v>
      </c>
      <c r="AF354" s="6" t="s">
        <v>1507</v>
      </c>
      <c r="AG354" s="6" t="s">
        <v>1503</v>
      </c>
      <c r="AH354" s="6" t="s">
        <v>1500</v>
      </c>
      <c r="AI354" s="6" t="s">
        <v>1511</v>
      </c>
      <c r="AJ354" s="6" t="s">
        <v>814</v>
      </c>
      <c r="AK354" s="6" t="s">
        <v>2319</v>
      </c>
      <c r="AL354" s="6" t="s">
        <v>2319</v>
      </c>
      <c r="AM354" s="6" t="s">
        <v>2319</v>
      </c>
      <c r="AN354" s="6" t="s">
        <v>2319</v>
      </c>
      <c r="AO354" s="6" t="s">
        <v>2319</v>
      </c>
      <c r="AP354" s="6" t="s">
        <v>2319</v>
      </c>
      <c r="AQ354" s="6" t="s">
        <v>2319</v>
      </c>
      <c r="AR354" s="6" t="s">
        <v>2319</v>
      </c>
      <c r="AS354" s="6" t="s">
        <v>2319</v>
      </c>
      <c r="AT354" s="6" t="s">
        <v>2319</v>
      </c>
    </row>
    <row r="355" spans="1:46" ht="17.25" customHeight="1" x14ac:dyDescent="0.25">
      <c r="A355" t="s">
        <v>1511</v>
      </c>
      <c r="B355" t="s">
        <v>1996</v>
      </c>
      <c r="C355" t="s">
        <v>1492</v>
      </c>
      <c r="D355" s="28" t="str">
        <f t="shared" si="55"/>
        <v>Sea Bright borough, Monmouth County</v>
      </c>
      <c r="E355" t="s">
        <v>2215</v>
      </c>
      <c r="F355" t="s">
        <v>2205</v>
      </c>
      <c r="G355" s="32">
        <f>COUNTIFS('Raw Data from UFBs'!$A$3:$A$1389,'Summary By Town'!$A355,'Raw Data from UFBs'!$D$3:$D$1389,'Summary By Town'!$G$2)</f>
        <v>0</v>
      </c>
      <c r="H355" s="33">
        <f>SUMIFS('Raw Data from UFBs'!E$3:E$1389,'Raw Data from UFBs'!$A$3:$A$1389,'Summary By Town'!$A355,'Raw Data from UFBs'!$D$3:$D$1389,'Summary By Town'!$G$2)</f>
        <v>0</v>
      </c>
      <c r="I355" s="33">
        <f>SUMIFS('Raw Data from UFBs'!F$3:F$1389,'Raw Data from UFBs'!$A$3:$A$1389,'Summary By Town'!$A355,'Raw Data from UFBs'!$D$3:$D$1389,'Summary By Town'!$G$2)</f>
        <v>0</v>
      </c>
      <c r="J355" s="34">
        <f t="shared" si="56"/>
        <v>0</v>
      </c>
      <c r="K355" s="32">
        <f>COUNTIFS('Raw Data from UFBs'!$A$3:$A$1389,'Summary By Town'!$A355,'Raw Data from UFBs'!$D$3:$D$1389,'Summary By Town'!$K$2)</f>
        <v>0</v>
      </c>
      <c r="L355" s="33">
        <f>SUMIFS('Raw Data from UFBs'!E$3:E$1389,'Raw Data from UFBs'!$A$3:$A$1389,'Summary By Town'!$A355,'Raw Data from UFBs'!$D$3:$D$1389,'Summary By Town'!$K$2)</f>
        <v>0</v>
      </c>
      <c r="M355" s="33">
        <f>SUMIFS('Raw Data from UFBs'!F$3:F$1389,'Raw Data from UFBs'!$A$3:$A$1389,'Summary By Town'!$A355,'Raw Data from UFBs'!$D$3:$D$1389,'Summary By Town'!$K$2)</f>
        <v>0</v>
      </c>
      <c r="N355" s="34">
        <f t="shared" si="57"/>
        <v>0</v>
      </c>
      <c r="O355" s="32">
        <f>COUNTIFS('Raw Data from UFBs'!$A$3:$A$1389,'Summary By Town'!$A355,'Raw Data from UFBs'!$D$3:$D$1389,'Summary By Town'!$O$2)</f>
        <v>0</v>
      </c>
      <c r="P355" s="33">
        <f>SUMIFS('Raw Data from UFBs'!E$3:E$1389,'Raw Data from UFBs'!$A$3:$A$1389,'Summary By Town'!$A355,'Raw Data from UFBs'!$D$3:$D$1389,'Summary By Town'!$O$2)</f>
        <v>0</v>
      </c>
      <c r="Q355" s="33">
        <f>SUMIFS('Raw Data from UFBs'!F$3:F$1389,'Raw Data from UFBs'!$A$3:$A$1389,'Summary By Town'!$A355,'Raw Data from UFBs'!$D$3:$D$1389,'Summary By Town'!$O$2)</f>
        <v>0</v>
      </c>
      <c r="R355" s="34">
        <f t="shared" si="58"/>
        <v>0</v>
      </c>
      <c r="S355" s="32">
        <f t="shared" si="59"/>
        <v>0</v>
      </c>
      <c r="T355" s="33">
        <f t="shared" si="60"/>
        <v>0</v>
      </c>
      <c r="U355" s="33">
        <f t="shared" si="61"/>
        <v>0</v>
      </c>
      <c r="V355" s="34">
        <f t="shared" si="62"/>
        <v>0</v>
      </c>
      <c r="W355" s="73">
        <v>820442564</v>
      </c>
      <c r="X355" s="74">
        <v>1.356656732393573</v>
      </c>
      <c r="Y355" s="75">
        <v>0.426022090044338</v>
      </c>
      <c r="Z355" s="5">
        <f t="shared" si="63"/>
        <v>0</v>
      </c>
      <c r="AA355" s="10">
        <f t="shared" si="64"/>
        <v>0</v>
      </c>
      <c r="AB355" s="73">
        <v>6119945.7000000002</v>
      </c>
      <c r="AC355" s="7">
        <f t="shared" si="65"/>
        <v>0</v>
      </c>
      <c r="AE355" s="6" t="s">
        <v>1507</v>
      </c>
      <c r="AF355" s="6" t="s">
        <v>1510</v>
      </c>
      <c r="AG355" s="6" t="s">
        <v>779</v>
      </c>
      <c r="AH355" s="6" t="s">
        <v>814</v>
      </c>
      <c r="AI355" s="6" t="s">
        <v>2319</v>
      </c>
      <c r="AJ355" s="6" t="s">
        <v>2319</v>
      </c>
      <c r="AK355" s="6" t="s">
        <v>2319</v>
      </c>
      <c r="AL355" s="6" t="s">
        <v>2319</v>
      </c>
      <c r="AM355" s="6" t="s">
        <v>2319</v>
      </c>
      <c r="AN355" s="6" t="s">
        <v>2319</v>
      </c>
      <c r="AO355" s="6" t="s">
        <v>2319</v>
      </c>
      <c r="AP355" s="6" t="s">
        <v>2319</v>
      </c>
      <c r="AQ355" s="6" t="s">
        <v>2319</v>
      </c>
      <c r="AR355" s="6" t="s">
        <v>2319</v>
      </c>
      <c r="AS355" s="6" t="s">
        <v>2319</v>
      </c>
      <c r="AT355" s="6" t="s">
        <v>2319</v>
      </c>
    </row>
    <row r="356" spans="1:46" ht="17.25" customHeight="1" x14ac:dyDescent="0.25">
      <c r="A356" t="s">
        <v>1512</v>
      </c>
      <c r="B356" t="s">
        <v>1997</v>
      </c>
      <c r="C356" t="s">
        <v>1492</v>
      </c>
      <c r="D356" s="28" t="str">
        <f t="shared" si="55"/>
        <v>Sea Girt borough, Monmouth County</v>
      </c>
      <c r="E356" t="s">
        <v>2215</v>
      </c>
      <c r="F356" t="s">
        <v>2201</v>
      </c>
      <c r="G356" s="32">
        <f>COUNTIFS('Raw Data from UFBs'!$A$3:$A$1389,'Summary By Town'!$A356,'Raw Data from UFBs'!$D$3:$D$1389,'Summary By Town'!$G$2)</f>
        <v>0</v>
      </c>
      <c r="H356" s="33">
        <f>SUMIFS('Raw Data from UFBs'!E$3:E$1389,'Raw Data from UFBs'!$A$3:$A$1389,'Summary By Town'!$A356,'Raw Data from UFBs'!$D$3:$D$1389,'Summary By Town'!$G$2)</f>
        <v>0</v>
      </c>
      <c r="I356" s="33">
        <f>SUMIFS('Raw Data from UFBs'!F$3:F$1389,'Raw Data from UFBs'!$A$3:$A$1389,'Summary By Town'!$A356,'Raw Data from UFBs'!$D$3:$D$1389,'Summary By Town'!$G$2)</f>
        <v>0</v>
      </c>
      <c r="J356" s="34">
        <f t="shared" si="56"/>
        <v>0</v>
      </c>
      <c r="K356" s="32">
        <f>COUNTIFS('Raw Data from UFBs'!$A$3:$A$1389,'Summary By Town'!$A356,'Raw Data from UFBs'!$D$3:$D$1389,'Summary By Town'!$K$2)</f>
        <v>0</v>
      </c>
      <c r="L356" s="33">
        <f>SUMIFS('Raw Data from UFBs'!E$3:E$1389,'Raw Data from UFBs'!$A$3:$A$1389,'Summary By Town'!$A356,'Raw Data from UFBs'!$D$3:$D$1389,'Summary By Town'!$K$2)</f>
        <v>0</v>
      </c>
      <c r="M356" s="33">
        <f>SUMIFS('Raw Data from UFBs'!F$3:F$1389,'Raw Data from UFBs'!$A$3:$A$1389,'Summary By Town'!$A356,'Raw Data from UFBs'!$D$3:$D$1389,'Summary By Town'!$K$2)</f>
        <v>0</v>
      </c>
      <c r="N356" s="34">
        <f t="shared" si="57"/>
        <v>0</v>
      </c>
      <c r="O356" s="32">
        <f>COUNTIFS('Raw Data from UFBs'!$A$3:$A$1389,'Summary By Town'!$A356,'Raw Data from UFBs'!$D$3:$D$1389,'Summary By Town'!$O$2)</f>
        <v>0</v>
      </c>
      <c r="P356" s="33">
        <f>SUMIFS('Raw Data from UFBs'!E$3:E$1389,'Raw Data from UFBs'!$A$3:$A$1389,'Summary By Town'!$A356,'Raw Data from UFBs'!$D$3:$D$1389,'Summary By Town'!$O$2)</f>
        <v>0</v>
      </c>
      <c r="Q356" s="33">
        <f>SUMIFS('Raw Data from UFBs'!F$3:F$1389,'Raw Data from UFBs'!$A$3:$A$1389,'Summary By Town'!$A356,'Raw Data from UFBs'!$D$3:$D$1389,'Summary By Town'!$O$2)</f>
        <v>0</v>
      </c>
      <c r="R356" s="34">
        <f t="shared" si="58"/>
        <v>0</v>
      </c>
      <c r="S356" s="32">
        <f t="shared" si="59"/>
        <v>0</v>
      </c>
      <c r="T356" s="33">
        <f t="shared" si="60"/>
        <v>0</v>
      </c>
      <c r="U356" s="33">
        <f t="shared" si="61"/>
        <v>0</v>
      </c>
      <c r="V356" s="34">
        <f t="shared" si="62"/>
        <v>0</v>
      </c>
      <c r="W356" s="73">
        <v>2848866700</v>
      </c>
      <c r="X356" s="74">
        <v>0.68706491775468781</v>
      </c>
      <c r="Y356" s="75">
        <v>0.29432185224348917</v>
      </c>
      <c r="Z356" s="5">
        <f t="shared" si="63"/>
        <v>0</v>
      </c>
      <c r="AA356" s="10">
        <f t="shared" si="64"/>
        <v>0</v>
      </c>
      <c r="AB356" s="73">
        <v>7238903.2400000002</v>
      </c>
      <c r="AC356" s="7">
        <f t="shared" si="65"/>
        <v>0</v>
      </c>
      <c r="AE356" s="6" t="s">
        <v>1515</v>
      </c>
      <c r="AF356" s="6" t="s">
        <v>846</v>
      </c>
      <c r="AG356" s="6" t="s">
        <v>1505</v>
      </c>
      <c r="AH356" s="6" t="s">
        <v>1516</v>
      </c>
      <c r="AI356" s="6" t="s">
        <v>2319</v>
      </c>
      <c r="AJ356" s="6" t="s">
        <v>2319</v>
      </c>
      <c r="AK356" s="6" t="s">
        <v>2319</v>
      </c>
      <c r="AL356" s="6" t="s">
        <v>2319</v>
      </c>
      <c r="AM356" s="6" t="s">
        <v>2319</v>
      </c>
      <c r="AN356" s="6" t="s">
        <v>2319</v>
      </c>
      <c r="AO356" s="6" t="s">
        <v>2319</v>
      </c>
      <c r="AP356" s="6" t="s">
        <v>2319</v>
      </c>
      <c r="AQ356" s="6" t="s">
        <v>2319</v>
      </c>
      <c r="AR356" s="6" t="s">
        <v>2319</v>
      </c>
      <c r="AS356" s="6" t="s">
        <v>2319</v>
      </c>
      <c r="AT356" s="6" t="s">
        <v>2319</v>
      </c>
    </row>
    <row r="357" spans="1:46" ht="17.25" customHeight="1" x14ac:dyDescent="0.25">
      <c r="A357" t="s">
        <v>844</v>
      </c>
      <c r="B357" t="s">
        <v>1998</v>
      </c>
      <c r="C357" t="s">
        <v>1492</v>
      </c>
      <c r="D357" s="28" t="str">
        <f t="shared" si="55"/>
        <v>Shrewsbury borough, Monmouth County</v>
      </c>
      <c r="E357" t="s">
        <v>2215</v>
      </c>
      <c r="F357" t="s">
        <v>2201</v>
      </c>
      <c r="G357" s="32">
        <f>COUNTIFS('Raw Data from UFBs'!$A$3:$A$1389,'Summary By Town'!$A357,'Raw Data from UFBs'!$D$3:$D$1389,'Summary By Town'!$G$2)</f>
        <v>0</v>
      </c>
      <c r="H357" s="33">
        <f>SUMIFS('Raw Data from UFBs'!E$3:E$1389,'Raw Data from UFBs'!$A$3:$A$1389,'Summary By Town'!$A357,'Raw Data from UFBs'!$D$3:$D$1389,'Summary By Town'!$G$2)</f>
        <v>0</v>
      </c>
      <c r="I357" s="33">
        <f>SUMIFS('Raw Data from UFBs'!F$3:F$1389,'Raw Data from UFBs'!$A$3:$A$1389,'Summary By Town'!$A357,'Raw Data from UFBs'!$D$3:$D$1389,'Summary By Town'!$G$2)</f>
        <v>0</v>
      </c>
      <c r="J357" s="34">
        <f t="shared" si="56"/>
        <v>0</v>
      </c>
      <c r="K357" s="32">
        <f>COUNTIFS('Raw Data from UFBs'!$A$3:$A$1389,'Summary By Town'!$A357,'Raw Data from UFBs'!$D$3:$D$1389,'Summary By Town'!$K$2)</f>
        <v>0</v>
      </c>
      <c r="L357" s="33">
        <f>SUMIFS('Raw Data from UFBs'!E$3:E$1389,'Raw Data from UFBs'!$A$3:$A$1389,'Summary By Town'!$A357,'Raw Data from UFBs'!$D$3:$D$1389,'Summary By Town'!$K$2)</f>
        <v>0</v>
      </c>
      <c r="M357" s="33">
        <f>SUMIFS('Raw Data from UFBs'!F$3:F$1389,'Raw Data from UFBs'!$A$3:$A$1389,'Summary By Town'!$A357,'Raw Data from UFBs'!$D$3:$D$1389,'Summary By Town'!$K$2)</f>
        <v>0</v>
      </c>
      <c r="N357" s="34">
        <f t="shared" si="57"/>
        <v>0</v>
      </c>
      <c r="O357" s="32">
        <f>COUNTIFS('Raw Data from UFBs'!$A$3:$A$1389,'Summary By Town'!$A357,'Raw Data from UFBs'!$D$3:$D$1389,'Summary By Town'!$O$2)</f>
        <v>1</v>
      </c>
      <c r="P357" s="33">
        <f>SUMIFS('Raw Data from UFBs'!E$3:E$1389,'Raw Data from UFBs'!$A$3:$A$1389,'Summary By Town'!$A357,'Raw Data from UFBs'!$D$3:$D$1389,'Summary By Town'!$O$2)</f>
        <v>40000</v>
      </c>
      <c r="Q357" s="33">
        <f>SUMIFS('Raw Data from UFBs'!F$3:F$1389,'Raw Data from UFBs'!$A$3:$A$1389,'Summary By Town'!$A357,'Raw Data from UFBs'!$D$3:$D$1389,'Summary By Town'!$O$2)</f>
        <v>12067500</v>
      </c>
      <c r="R357" s="34">
        <f t="shared" si="58"/>
        <v>258759.08128906987</v>
      </c>
      <c r="S357" s="32">
        <f t="shared" si="59"/>
        <v>1</v>
      </c>
      <c r="T357" s="33">
        <f t="shared" si="60"/>
        <v>40000</v>
      </c>
      <c r="U357" s="33">
        <f t="shared" si="61"/>
        <v>12067500</v>
      </c>
      <c r="V357" s="34">
        <f t="shared" si="62"/>
        <v>258759.08128906987</v>
      </c>
      <c r="W357" s="73">
        <v>1246987817</v>
      </c>
      <c r="X357" s="74">
        <v>2.1442641913326694</v>
      </c>
      <c r="Y357" s="75">
        <v>0.29631283404007386</v>
      </c>
      <c r="Z357" s="5">
        <f t="shared" si="63"/>
        <v>64821.123348767185</v>
      </c>
      <c r="AA357" s="10">
        <f t="shared" si="64"/>
        <v>9.6773198867587656E-3</v>
      </c>
      <c r="AB357" s="73">
        <v>9521669.5899999999</v>
      </c>
      <c r="AC357" s="7">
        <f t="shared" si="65"/>
        <v>6.807747605193596E-3</v>
      </c>
      <c r="AE357" s="6" t="s">
        <v>769</v>
      </c>
      <c r="AF357" s="6" t="s">
        <v>1513</v>
      </c>
      <c r="AG357" s="6" t="s">
        <v>825</v>
      </c>
      <c r="AH357" s="6" t="s">
        <v>836</v>
      </c>
      <c r="AI357" s="6" t="s">
        <v>1503</v>
      </c>
      <c r="AJ357" s="6" t="s">
        <v>840</v>
      </c>
      <c r="AK357" s="6" t="s">
        <v>2319</v>
      </c>
      <c r="AL357" s="6" t="s">
        <v>2319</v>
      </c>
      <c r="AM357" s="6" t="s">
        <v>2319</v>
      </c>
      <c r="AN357" s="6" t="s">
        <v>2319</v>
      </c>
      <c r="AO357" s="6" t="s">
        <v>2319</v>
      </c>
      <c r="AP357" s="6" t="s">
        <v>2319</v>
      </c>
      <c r="AQ357" s="6" t="s">
        <v>2319</v>
      </c>
      <c r="AR357" s="6" t="s">
        <v>2319</v>
      </c>
      <c r="AS357" s="6" t="s">
        <v>2319</v>
      </c>
      <c r="AT357" s="6" t="s">
        <v>2319</v>
      </c>
    </row>
    <row r="358" spans="1:46" ht="17.25" customHeight="1" x14ac:dyDescent="0.25">
      <c r="A358" t="s">
        <v>1515</v>
      </c>
      <c r="B358" t="s">
        <v>1999</v>
      </c>
      <c r="C358" t="s">
        <v>1492</v>
      </c>
      <c r="D358" s="28" t="str">
        <f t="shared" si="55"/>
        <v>Spring Lake borough, Monmouth County</v>
      </c>
      <c r="E358" t="s">
        <v>2215</v>
      </c>
      <c r="F358" t="s">
        <v>2201</v>
      </c>
      <c r="G358" s="32">
        <f>COUNTIFS('Raw Data from UFBs'!$A$3:$A$1389,'Summary By Town'!$A358,'Raw Data from UFBs'!$D$3:$D$1389,'Summary By Town'!$G$2)</f>
        <v>0</v>
      </c>
      <c r="H358" s="33">
        <f>SUMIFS('Raw Data from UFBs'!E$3:E$1389,'Raw Data from UFBs'!$A$3:$A$1389,'Summary By Town'!$A358,'Raw Data from UFBs'!$D$3:$D$1389,'Summary By Town'!$G$2)</f>
        <v>0</v>
      </c>
      <c r="I358" s="33">
        <f>SUMIFS('Raw Data from UFBs'!F$3:F$1389,'Raw Data from UFBs'!$A$3:$A$1389,'Summary By Town'!$A358,'Raw Data from UFBs'!$D$3:$D$1389,'Summary By Town'!$G$2)</f>
        <v>0</v>
      </c>
      <c r="J358" s="34">
        <f t="shared" si="56"/>
        <v>0</v>
      </c>
      <c r="K358" s="32">
        <f>COUNTIFS('Raw Data from UFBs'!$A$3:$A$1389,'Summary By Town'!$A358,'Raw Data from UFBs'!$D$3:$D$1389,'Summary By Town'!$K$2)</f>
        <v>0</v>
      </c>
      <c r="L358" s="33">
        <f>SUMIFS('Raw Data from UFBs'!E$3:E$1389,'Raw Data from UFBs'!$A$3:$A$1389,'Summary By Town'!$A358,'Raw Data from UFBs'!$D$3:$D$1389,'Summary By Town'!$K$2)</f>
        <v>0</v>
      </c>
      <c r="M358" s="33">
        <f>SUMIFS('Raw Data from UFBs'!F$3:F$1389,'Raw Data from UFBs'!$A$3:$A$1389,'Summary By Town'!$A358,'Raw Data from UFBs'!$D$3:$D$1389,'Summary By Town'!$K$2)</f>
        <v>0</v>
      </c>
      <c r="N358" s="34">
        <f t="shared" si="57"/>
        <v>0</v>
      </c>
      <c r="O358" s="32">
        <f>COUNTIFS('Raw Data from UFBs'!$A$3:$A$1389,'Summary By Town'!$A358,'Raw Data from UFBs'!$D$3:$D$1389,'Summary By Town'!$O$2)</f>
        <v>0</v>
      </c>
      <c r="P358" s="33">
        <f>SUMIFS('Raw Data from UFBs'!E$3:E$1389,'Raw Data from UFBs'!$A$3:$A$1389,'Summary By Town'!$A358,'Raw Data from UFBs'!$D$3:$D$1389,'Summary By Town'!$O$2)</f>
        <v>0</v>
      </c>
      <c r="Q358" s="33">
        <f>SUMIFS('Raw Data from UFBs'!F$3:F$1389,'Raw Data from UFBs'!$A$3:$A$1389,'Summary By Town'!$A358,'Raw Data from UFBs'!$D$3:$D$1389,'Summary By Town'!$O$2)</f>
        <v>0</v>
      </c>
      <c r="R358" s="34">
        <f t="shared" si="58"/>
        <v>0</v>
      </c>
      <c r="S358" s="32">
        <f t="shared" si="59"/>
        <v>0</v>
      </c>
      <c r="T358" s="33">
        <f t="shared" si="60"/>
        <v>0</v>
      </c>
      <c r="U358" s="33">
        <f t="shared" si="61"/>
        <v>0</v>
      </c>
      <c r="V358" s="34">
        <f t="shared" si="62"/>
        <v>0</v>
      </c>
      <c r="W358" s="73">
        <v>4561372700</v>
      </c>
      <c r="X358" s="74">
        <v>0.6295704964592338</v>
      </c>
      <c r="Y358" s="75">
        <v>0.30735266810099504</v>
      </c>
      <c r="Z358" s="5">
        <f t="shared" si="63"/>
        <v>0</v>
      </c>
      <c r="AA358" s="10">
        <f t="shared" si="64"/>
        <v>0</v>
      </c>
      <c r="AB358" s="73">
        <v>10503372.120000001</v>
      </c>
      <c r="AC358" s="7">
        <f t="shared" si="65"/>
        <v>0</v>
      </c>
      <c r="AE358" s="6" t="s">
        <v>1514</v>
      </c>
      <c r="AF358" s="6" t="s">
        <v>747</v>
      </c>
      <c r="AG358" s="6" t="s">
        <v>846</v>
      </c>
      <c r="AH358" s="6" t="s">
        <v>1516</v>
      </c>
      <c r="AI358" s="6" t="s">
        <v>1512</v>
      </c>
      <c r="AJ358" s="6" t="s">
        <v>2319</v>
      </c>
      <c r="AK358" s="6" t="s">
        <v>2319</v>
      </c>
      <c r="AL358" s="6" t="s">
        <v>2319</v>
      </c>
      <c r="AM358" s="6" t="s">
        <v>2319</v>
      </c>
      <c r="AN358" s="6" t="s">
        <v>2319</v>
      </c>
      <c r="AO358" s="6" t="s">
        <v>2319</v>
      </c>
      <c r="AP358" s="6" t="s">
        <v>2319</v>
      </c>
      <c r="AQ358" s="6" t="s">
        <v>2319</v>
      </c>
      <c r="AR358" s="6" t="s">
        <v>2319</v>
      </c>
      <c r="AS358" s="6" t="s">
        <v>2319</v>
      </c>
      <c r="AT358" s="6" t="s">
        <v>2319</v>
      </c>
    </row>
    <row r="359" spans="1:46" ht="17.25" customHeight="1" x14ac:dyDescent="0.25">
      <c r="A359" t="s">
        <v>1516</v>
      </c>
      <c r="B359" t="s">
        <v>2000</v>
      </c>
      <c r="C359" t="s">
        <v>1492</v>
      </c>
      <c r="D359" s="28" t="str">
        <f t="shared" si="55"/>
        <v>Spring Lake Heights borough, Monmouth County</v>
      </c>
      <c r="E359" t="s">
        <v>2215</v>
      </c>
      <c r="F359" t="s">
        <v>2205</v>
      </c>
      <c r="G359" s="32">
        <f>COUNTIFS('Raw Data from UFBs'!$A$3:$A$1389,'Summary By Town'!$A359,'Raw Data from UFBs'!$D$3:$D$1389,'Summary By Town'!$G$2)</f>
        <v>0</v>
      </c>
      <c r="H359" s="33">
        <f>SUMIFS('Raw Data from UFBs'!E$3:E$1389,'Raw Data from UFBs'!$A$3:$A$1389,'Summary By Town'!$A359,'Raw Data from UFBs'!$D$3:$D$1389,'Summary By Town'!$G$2)</f>
        <v>0</v>
      </c>
      <c r="I359" s="33">
        <f>SUMIFS('Raw Data from UFBs'!F$3:F$1389,'Raw Data from UFBs'!$A$3:$A$1389,'Summary By Town'!$A359,'Raw Data from UFBs'!$D$3:$D$1389,'Summary By Town'!$G$2)</f>
        <v>0</v>
      </c>
      <c r="J359" s="34">
        <f t="shared" si="56"/>
        <v>0</v>
      </c>
      <c r="K359" s="32">
        <f>COUNTIFS('Raw Data from UFBs'!$A$3:$A$1389,'Summary By Town'!$A359,'Raw Data from UFBs'!$D$3:$D$1389,'Summary By Town'!$K$2)</f>
        <v>0</v>
      </c>
      <c r="L359" s="33">
        <f>SUMIFS('Raw Data from UFBs'!E$3:E$1389,'Raw Data from UFBs'!$A$3:$A$1389,'Summary By Town'!$A359,'Raw Data from UFBs'!$D$3:$D$1389,'Summary By Town'!$K$2)</f>
        <v>0</v>
      </c>
      <c r="M359" s="33">
        <f>SUMIFS('Raw Data from UFBs'!F$3:F$1389,'Raw Data from UFBs'!$A$3:$A$1389,'Summary By Town'!$A359,'Raw Data from UFBs'!$D$3:$D$1389,'Summary By Town'!$K$2)</f>
        <v>0</v>
      </c>
      <c r="N359" s="34">
        <f t="shared" si="57"/>
        <v>0</v>
      </c>
      <c r="O359" s="32">
        <f>COUNTIFS('Raw Data from UFBs'!$A$3:$A$1389,'Summary By Town'!$A359,'Raw Data from UFBs'!$D$3:$D$1389,'Summary By Town'!$O$2)</f>
        <v>0</v>
      </c>
      <c r="P359" s="33">
        <f>SUMIFS('Raw Data from UFBs'!E$3:E$1389,'Raw Data from UFBs'!$A$3:$A$1389,'Summary By Town'!$A359,'Raw Data from UFBs'!$D$3:$D$1389,'Summary By Town'!$O$2)</f>
        <v>0</v>
      </c>
      <c r="Q359" s="33">
        <f>SUMIFS('Raw Data from UFBs'!F$3:F$1389,'Raw Data from UFBs'!$A$3:$A$1389,'Summary By Town'!$A359,'Raw Data from UFBs'!$D$3:$D$1389,'Summary By Town'!$O$2)</f>
        <v>0</v>
      </c>
      <c r="R359" s="34">
        <f t="shared" si="58"/>
        <v>0</v>
      </c>
      <c r="S359" s="32">
        <f t="shared" si="59"/>
        <v>0</v>
      </c>
      <c r="T359" s="33">
        <f t="shared" si="60"/>
        <v>0</v>
      </c>
      <c r="U359" s="33">
        <f t="shared" si="61"/>
        <v>0</v>
      </c>
      <c r="V359" s="34">
        <f t="shared" si="62"/>
        <v>0</v>
      </c>
      <c r="W359" s="73">
        <v>1343111400</v>
      </c>
      <c r="X359" s="74">
        <v>1.3717707478746144</v>
      </c>
      <c r="Y359" s="75">
        <v>0.28823405991897094</v>
      </c>
      <c r="Z359" s="5">
        <f t="shared" si="63"/>
        <v>0</v>
      </c>
      <c r="AA359" s="10">
        <f t="shared" si="64"/>
        <v>0</v>
      </c>
      <c r="AB359" s="73">
        <v>6731936.7299999995</v>
      </c>
      <c r="AC359" s="7">
        <f t="shared" si="65"/>
        <v>0</v>
      </c>
      <c r="AE359" s="6" t="s">
        <v>1515</v>
      </c>
      <c r="AF359" s="6" t="s">
        <v>846</v>
      </c>
      <c r="AG359" s="6" t="s">
        <v>1512</v>
      </c>
      <c r="AH359" s="6" t="s">
        <v>2319</v>
      </c>
      <c r="AI359" s="6" t="s">
        <v>2319</v>
      </c>
      <c r="AJ359" s="6" t="s">
        <v>2319</v>
      </c>
      <c r="AK359" s="6" t="s">
        <v>2319</v>
      </c>
      <c r="AL359" s="6" t="s">
        <v>2319</v>
      </c>
      <c r="AM359" s="6" t="s">
        <v>2319</v>
      </c>
      <c r="AN359" s="6" t="s">
        <v>2319</v>
      </c>
      <c r="AO359" s="6" t="s">
        <v>2319</v>
      </c>
      <c r="AP359" s="6" t="s">
        <v>2319</v>
      </c>
      <c r="AQ359" s="6" t="s">
        <v>2319</v>
      </c>
      <c r="AR359" s="6" t="s">
        <v>2319</v>
      </c>
      <c r="AS359" s="6" t="s">
        <v>2319</v>
      </c>
      <c r="AT359" s="6" t="s">
        <v>2319</v>
      </c>
    </row>
    <row r="360" spans="1:46" ht="17.25" customHeight="1" x14ac:dyDescent="0.25">
      <c r="A360" t="s">
        <v>825</v>
      </c>
      <c r="B360" t="s">
        <v>2001</v>
      </c>
      <c r="C360" t="s">
        <v>1492</v>
      </c>
      <c r="D360" s="28" t="str">
        <f t="shared" si="55"/>
        <v>Tinton Falls borough, Monmouth County</v>
      </c>
      <c r="E360" t="s">
        <v>2215</v>
      </c>
      <c r="F360" t="s">
        <v>2205</v>
      </c>
      <c r="G360" s="32">
        <f>COUNTIFS('Raw Data from UFBs'!$A$3:$A$1389,'Summary By Town'!$A360,'Raw Data from UFBs'!$D$3:$D$1389,'Summary By Town'!$G$2)</f>
        <v>0</v>
      </c>
      <c r="H360" s="33">
        <f>SUMIFS('Raw Data from UFBs'!E$3:E$1389,'Raw Data from UFBs'!$A$3:$A$1389,'Summary By Town'!$A360,'Raw Data from UFBs'!$D$3:$D$1389,'Summary By Town'!$G$2)</f>
        <v>0</v>
      </c>
      <c r="I360" s="33">
        <f>SUMIFS('Raw Data from UFBs'!F$3:F$1389,'Raw Data from UFBs'!$A$3:$A$1389,'Summary By Town'!$A360,'Raw Data from UFBs'!$D$3:$D$1389,'Summary By Town'!$G$2)</f>
        <v>0</v>
      </c>
      <c r="J360" s="34">
        <f t="shared" si="56"/>
        <v>0</v>
      </c>
      <c r="K360" s="32">
        <f>COUNTIFS('Raw Data from UFBs'!$A$3:$A$1389,'Summary By Town'!$A360,'Raw Data from UFBs'!$D$3:$D$1389,'Summary By Town'!$K$2)</f>
        <v>3</v>
      </c>
      <c r="L360" s="33">
        <f>SUMIFS('Raw Data from UFBs'!E$3:E$1389,'Raw Data from UFBs'!$A$3:$A$1389,'Summary By Town'!$A360,'Raw Data from UFBs'!$D$3:$D$1389,'Summary By Town'!$K$2)</f>
        <v>335741.27</v>
      </c>
      <c r="M360" s="33">
        <f>SUMIFS('Raw Data from UFBs'!F$3:F$1389,'Raw Data from UFBs'!$A$3:$A$1389,'Summary By Town'!$A360,'Raw Data from UFBs'!$D$3:$D$1389,'Summary By Town'!$K$2)</f>
        <v>0</v>
      </c>
      <c r="N360" s="34">
        <f t="shared" si="57"/>
        <v>0</v>
      </c>
      <c r="O360" s="32">
        <f>COUNTIFS('Raw Data from UFBs'!$A$3:$A$1389,'Summary By Town'!$A360,'Raw Data from UFBs'!$D$3:$D$1389,'Summary By Town'!$O$2)</f>
        <v>4</v>
      </c>
      <c r="P360" s="33">
        <f>SUMIFS('Raw Data from UFBs'!E$3:E$1389,'Raw Data from UFBs'!$A$3:$A$1389,'Summary By Town'!$A360,'Raw Data from UFBs'!$D$3:$D$1389,'Summary By Town'!$O$2)</f>
        <v>184252</v>
      </c>
      <c r="Q360" s="33">
        <f>SUMIFS('Raw Data from UFBs'!F$3:F$1389,'Raw Data from UFBs'!$A$3:$A$1389,'Summary By Town'!$A360,'Raw Data from UFBs'!$D$3:$D$1389,'Summary By Town'!$O$2)</f>
        <v>0</v>
      </c>
      <c r="R360" s="34">
        <f t="shared" si="58"/>
        <v>0</v>
      </c>
      <c r="S360" s="32">
        <f t="shared" si="59"/>
        <v>7</v>
      </c>
      <c r="T360" s="33">
        <f t="shared" si="60"/>
        <v>519993.27</v>
      </c>
      <c r="U360" s="33">
        <f t="shared" si="61"/>
        <v>0</v>
      </c>
      <c r="V360" s="34">
        <f t="shared" si="62"/>
        <v>0</v>
      </c>
      <c r="W360" s="73">
        <v>3972393287</v>
      </c>
      <c r="X360" s="74">
        <v>1.932399603402053</v>
      </c>
      <c r="Y360" s="75">
        <v>0.25564809814437078</v>
      </c>
      <c r="Z360" s="5">
        <f t="shared" si="63"/>
        <v>-132935.2905233723</v>
      </c>
      <c r="AA360" s="10">
        <f t="shared" si="64"/>
        <v>0</v>
      </c>
      <c r="AB360" s="73">
        <v>26470048.530000001</v>
      </c>
      <c r="AC360" s="7">
        <f t="shared" si="65"/>
        <v>-5.0221022591896355E-3</v>
      </c>
      <c r="AE360" s="6" t="s">
        <v>832</v>
      </c>
      <c r="AF360" s="6" t="s">
        <v>769</v>
      </c>
      <c r="AG360" s="6" t="s">
        <v>1513</v>
      </c>
      <c r="AH360" s="6" t="s">
        <v>844</v>
      </c>
      <c r="AI360" s="6" t="s">
        <v>1497</v>
      </c>
      <c r="AJ360" s="6" t="s">
        <v>840</v>
      </c>
      <c r="AK360" s="6" t="s">
        <v>814</v>
      </c>
      <c r="AL360" s="6" t="s">
        <v>820</v>
      </c>
      <c r="AM360" s="6" t="s">
        <v>846</v>
      </c>
      <c r="AN360" s="6" t="s">
        <v>2319</v>
      </c>
      <c r="AO360" s="6" t="s">
        <v>2319</v>
      </c>
      <c r="AP360" s="6" t="s">
        <v>2319</v>
      </c>
      <c r="AQ360" s="6" t="s">
        <v>2319</v>
      </c>
      <c r="AR360" s="6" t="s">
        <v>2319</v>
      </c>
      <c r="AS360" s="6" t="s">
        <v>2319</v>
      </c>
      <c r="AT360" s="6" t="s">
        <v>2319</v>
      </c>
    </row>
    <row r="361" spans="1:46" ht="17.25" customHeight="1" x14ac:dyDescent="0.25">
      <c r="A361" t="s">
        <v>1517</v>
      </c>
      <c r="B361" t="s">
        <v>2002</v>
      </c>
      <c r="C361" t="s">
        <v>1492</v>
      </c>
      <c r="D361" s="28" t="str">
        <f t="shared" si="55"/>
        <v>Union Beach borough, Monmouth County</v>
      </c>
      <c r="E361" t="s">
        <v>2215</v>
      </c>
      <c r="F361" t="s">
        <v>2201</v>
      </c>
      <c r="G361" s="32">
        <f>COUNTIFS('Raw Data from UFBs'!$A$3:$A$1389,'Summary By Town'!$A361,'Raw Data from UFBs'!$D$3:$D$1389,'Summary By Town'!$G$2)</f>
        <v>0</v>
      </c>
      <c r="H361" s="33">
        <f>SUMIFS('Raw Data from UFBs'!E$3:E$1389,'Raw Data from UFBs'!$A$3:$A$1389,'Summary By Town'!$A361,'Raw Data from UFBs'!$D$3:$D$1389,'Summary By Town'!$G$2)</f>
        <v>0</v>
      </c>
      <c r="I361" s="33">
        <f>SUMIFS('Raw Data from UFBs'!F$3:F$1389,'Raw Data from UFBs'!$A$3:$A$1389,'Summary By Town'!$A361,'Raw Data from UFBs'!$D$3:$D$1389,'Summary By Town'!$G$2)</f>
        <v>0</v>
      </c>
      <c r="J361" s="34">
        <f t="shared" si="56"/>
        <v>0</v>
      </c>
      <c r="K361" s="32">
        <f>COUNTIFS('Raw Data from UFBs'!$A$3:$A$1389,'Summary By Town'!$A361,'Raw Data from UFBs'!$D$3:$D$1389,'Summary By Town'!$K$2)</f>
        <v>0</v>
      </c>
      <c r="L361" s="33">
        <f>SUMIFS('Raw Data from UFBs'!E$3:E$1389,'Raw Data from UFBs'!$A$3:$A$1389,'Summary By Town'!$A361,'Raw Data from UFBs'!$D$3:$D$1389,'Summary By Town'!$K$2)</f>
        <v>0</v>
      </c>
      <c r="M361" s="33">
        <f>SUMIFS('Raw Data from UFBs'!F$3:F$1389,'Raw Data from UFBs'!$A$3:$A$1389,'Summary By Town'!$A361,'Raw Data from UFBs'!$D$3:$D$1389,'Summary By Town'!$K$2)</f>
        <v>0</v>
      </c>
      <c r="N361" s="34">
        <f t="shared" si="57"/>
        <v>0</v>
      </c>
      <c r="O361" s="32">
        <f>COUNTIFS('Raw Data from UFBs'!$A$3:$A$1389,'Summary By Town'!$A361,'Raw Data from UFBs'!$D$3:$D$1389,'Summary By Town'!$O$2)</f>
        <v>0</v>
      </c>
      <c r="P361" s="33">
        <f>SUMIFS('Raw Data from UFBs'!E$3:E$1389,'Raw Data from UFBs'!$A$3:$A$1389,'Summary By Town'!$A361,'Raw Data from UFBs'!$D$3:$D$1389,'Summary By Town'!$O$2)</f>
        <v>0</v>
      </c>
      <c r="Q361" s="33">
        <f>SUMIFS('Raw Data from UFBs'!F$3:F$1389,'Raw Data from UFBs'!$A$3:$A$1389,'Summary By Town'!$A361,'Raw Data from UFBs'!$D$3:$D$1389,'Summary By Town'!$O$2)</f>
        <v>0</v>
      </c>
      <c r="R361" s="34">
        <f t="shared" si="58"/>
        <v>0</v>
      </c>
      <c r="S361" s="32">
        <f t="shared" si="59"/>
        <v>0</v>
      </c>
      <c r="T361" s="33">
        <f t="shared" si="60"/>
        <v>0</v>
      </c>
      <c r="U361" s="33">
        <f t="shared" si="61"/>
        <v>0</v>
      </c>
      <c r="V361" s="34">
        <f t="shared" si="62"/>
        <v>0</v>
      </c>
      <c r="W361" s="73">
        <v>664450934</v>
      </c>
      <c r="X361" s="74">
        <v>2.5786793081049009</v>
      </c>
      <c r="Y361" s="75">
        <v>0.45563552585400774</v>
      </c>
      <c r="Z361" s="5">
        <f t="shared" si="63"/>
        <v>0</v>
      </c>
      <c r="AA361" s="10">
        <f t="shared" si="64"/>
        <v>0</v>
      </c>
      <c r="AB361" s="73">
        <v>10503157.5</v>
      </c>
      <c r="AC361" s="7">
        <f t="shared" si="65"/>
        <v>0</v>
      </c>
      <c r="AE361" s="6" t="s">
        <v>789</v>
      </c>
      <c r="AF361" s="6" t="s">
        <v>837</v>
      </c>
      <c r="AG361" s="6" t="s">
        <v>784</v>
      </c>
      <c r="AH361" s="6" t="s">
        <v>2319</v>
      </c>
      <c r="AI361" s="6" t="s">
        <v>2319</v>
      </c>
      <c r="AJ361" s="6" t="s">
        <v>2319</v>
      </c>
      <c r="AK361" s="6" t="s">
        <v>2319</v>
      </c>
      <c r="AL361" s="6" t="s">
        <v>2319</v>
      </c>
      <c r="AM361" s="6" t="s">
        <v>2319</v>
      </c>
      <c r="AN361" s="6" t="s">
        <v>2319</v>
      </c>
      <c r="AO361" s="6" t="s">
        <v>2319</v>
      </c>
      <c r="AP361" s="6" t="s">
        <v>2319</v>
      </c>
      <c r="AQ361" s="6" t="s">
        <v>2319</v>
      </c>
      <c r="AR361" s="6" t="s">
        <v>2319</v>
      </c>
      <c r="AS361" s="6" t="s">
        <v>2319</v>
      </c>
      <c r="AT361" s="6" t="s">
        <v>2319</v>
      </c>
    </row>
    <row r="362" spans="1:46" ht="17.25" customHeight="1" x14ac:dyDescent="0.25">
      <c r="A362" t="s">
        <v>1519</v>
      </c>
      <c r="B362" t="s">
        <v>2003</v>
      </c>
      <c r="C362" t="s">
        <v>1492</v>
      </c>
      <c r="D362" s="28" t="str">
        <f t="shared" si="55"/>
        <v>West Long Branch borough, Monmouth County</v>
      </c>
      <c r="E362" t="s">
        <v>2215</v>
      </c>
      <c r="F362" t="s">
        <v>2201</v>
      </c>
      <c r="G362" s="32">
        <f>COUNTIFS('Raw Data from UFBs'!$A$3:$A$1389,'Summary By Town'!$A362,'Raw Data from UFBs'!$D$3:$D$1389,'Summary By Town'!$G$2)</f>
        <v>0</v>
      </c>
      <c r="H362" s="33">
        <f>SUMIFS('Raw Data from UFBs'!E$3:E$1389,'Raw Data from UFBs'!$A$3:$A$1389,'Summary By Town'!$A362,'Raw Data from UFBs'!$D$3:$D$1389,'Summary By Town'!$G$2)</f>
        <v>0</v>
      </c>
      <c r="I362" s="33">
        <f>SUMIFS('Raw Data from UFBs'!F$3:F$1389,'Raw Data from UFBs'!$A$3:$A$1389,'Summary By Town'!$A362,'Raw Data from UFBs'!$D$3:$D$1389,'Summary By Town'!$G$2)</f>
        <v>0</v>
      </c>
      <c r="J362" s="34">
        <f t="shared" si="56"/>
        <v>0</v>
      </c>
      <c r="K362" s="32">
        <f>COUNTIFS('Raw Data from UFBs'!$A$3:$A$1389,'Summary By Town'!$A362,'Raw Data from UFBs'!$D$3:$D$1389,'Summary By Town'!$K$2)</f>
        <v>0</v>
      </c>
      <c r="L362" s="33">
        <f>SUMIFS('Raw Data from UFBs'!E$3:E$1389,'Raw Data from UFBs'!$A$3:$A$1389,'Summary By Town'!$A362,'Raw Data from UFBs'!$D$3:$D$1389,'Summary By Town'!$K$2)</f>
        <v>0</v>
      </c>
      <c r="M362" s="33">
        <f>SUMIFS('Raw Data from UFBs'!F$3:F$1389,'Raw Data from UFBs'!$A$3:$A$1389,'Summary By Town'!$A362,'Raw Data from UFBs'!$D$3:$D$1389,'Summary By Town'!$K$2)</f>
        <v>0</v>
      </c>
      <c r="N362" s="34">
        <f t="shared" si="57"/>
        <v>0</v>
      </c>
      <c r="O362" s="32">
        <f>COUNTIFS('Raw Data from UFBs'!$A$3:$A$1389,'Summary By Town'!$A362,'Raw Data from UFBs'!$D$3:$D$1389,'Summary By Town'!$O$2)</f>
        <v>0</v>
      </c>
      <c r="P362" s="33">
        <f>SUMIFS('Raw Data from UFBs'!E$3:E$1389,'Raw Data from UFBs'!$A$3:$A$1389,'Summary By Town'!$A362,'Raw Data from UFBs'!$D$3:$D$1389,'Summary By Town'!$O$2)</f>
        <v>0</v>
      </c>
      <c r="Q362" s="33">
        <f>SUMIFS('Raw Data from UFBs'!F$3:F$1389,'Raw Data from UFBs'!$A$3:$A$1389,'Summary By Town'!$A362,'Raw Data from UFBs'!$D$3:$D$1389,'Summary By Town'!$O$2)</f>
        <v>0</v>
      </c>
      <c r="R362" s="34">
        <f t="shared" si="58"/>
        <v>0</v>
      </c>
      <c r="S362" s="32">
        <f t="shared" si="59"/>
        <v>0</v>
      </c>
      <c r="T362" s="33">
        <f t="shared" si="60"/>
        <v>0</v>
      </c>
      <c r="U362" s="33">
        <f t="shared" si="61"/>
        <v>0</v>
      </c>
      <c r="V362" s="34">
        <f t="shared" si="62"/>
        <v>0</v>
      </c>
      <c r="W362" s="73">
        <v>1630470230</v>
      </c>
      <c r="X362" s="74">
        <v>2.0432745242698123</v>
      </c>
      <c r="Y362" s="75">
        <v>0.32979747862952469</v>
      </c>
      <c r="Z362" s="5">
        <f t="shared" si="63"/>
        <v>0</v>
      </c>
      <c r="AA362" s="10">
        <f t="shared" si="64"/>
        <v>0</v>
      </c>
      <c r="AB362" s="73">
        <v>12088379.379999999</v>
      </c>
      <c r="AC362" s="7">
        <f t="shared" si="65"/>
        <v>0</v>
      </c>
      <c r="AE362" s="6" t="s">
        <v>832</v>
      </c>
      <c r="AF362" s="6" t="s">
        <v>769</v>
      </c>
      <c r="AG362" s="6" t="s">
        <v>792</v>
      </c>
      <c r="AH362" s="6" t="s">
        <v>836</v>
      </c>
      <c r="AI362" s="6" t="s">
        <v>2319</v>
      </c>
      <c r="AJ362" s="6" t="s">
        <v>2319</v>
      </c>
      <c r="AK362" s="6" t="s">
        <v>2319</v>
      </c>
      <c r="AL362" s="6" t="s">
        <v>2319</v>
      </c>
      <c r="AM362" s="6" t="s">
        <v>2319</v>
      </c>
      <c r="AN362" s="6" t="s">
        <v>2319</v>
      </c>
      <c r="AO362" s="6" t="s">
        <v>2319</v>
      </c>
      <c r="AP362" s="6" t="s">
        <v>2319</v>
      </c>
      <c r="AQ362" s="6" t="s">
        <v>2319</v>
      </c>
      <c r="AR362" s="6" t="s">
        <v>2319</v>
      </c>
      <c r="AS362" s="6" t="s">
        <v>2319</v>
      </c>
      <c r="AT362" s="6" t="s">
        <v>2319</v>
      </c>
    </row>
    <row r="363" spans="1:46" ht="17.25" customHeight="1" x14ac:dyDescent="0.25">
      <c r="A363" t="s">
        <v>807</v>
      </c>
      <c r="B363" t="s">
        <v>2004</v>
      </c>
      <c r="C363" t="s">
        <v>1492</v>
      </c>
      <c r="D363" s="28" t="str">
        <f t="shared" si="55"/>
        <v>Aberdeen township, Monmouth County</v>
      </c>
      <c r="E363" t="s">
        <v>2215</v>
      </c>
      <c r="F363" t="s">
        <v>2201</v>
      </c>
      <c r="G363" s="32">
        <f>COUNTIFS('Raw Data from UFBs'!$A$3:$A$1389,'Summary By Town'!$A363,'Raw Data from UFBs'!$D$3:$D$1389,'Summary By Town'!$G$2)</f>
        <v>2</v>
      </c>
      <c r="H363" s="33">
        <f>SUMIFS('Raw Data from UFBs'!E$3:E$1389,'Raw Data from UFBs'!$A$3:$A$1389,'Summary By Town'!$A363,'Raw Data from UFBs'!$D$3:$D$1389,'Summary By Town'!$G$2)</f>
        <v>0</v>
      </c>
      <c r="I363" s="33">
        <f>SUMIFS('Raw Data from UFBs'!F$3:F$1389,'Raw Data from UFBs'!$A$3:$A$1389,'Summary By Town'!$A363,'Raw Data from UFBs'!$D$3:$D$1389,'Summary By Town'!$G$2)</f>
        <v>4701000</v>
      </c>
      <c r="J363" s="34">
        <f t="shared" si="56"/>
        <v>122751.30793352799</v>
      </c>
      <c r="K363" s="32">
        <f>COUNTIFS('Raw Data from UFBs'!$A$3:$A$1389,'Summary By Town'!$A363,'Raw Data from UFBs'!$D$3:$D$1389,'Summary By Town'!$K$2)</f>
        <v>0</v>
      </c>
      <c r="L363" s="33">
        <f>SUMIFS('Raw Data from UFBs'!E$3:E$1389,'Raw Data from UFBs'!$A$3:$A$1389,'Summary By Town'!$A363,'Raw Data from UFBs'!$D$3:$D$1389,'Summary By Town'!$K$2)</f>
        <v>0</v>
      </c>
      <c r="M363" s="33">
        <f>SUMIFS('Raw Data from UFBs'!F$3:F$1389,'Raw Data from UFBs'!$A$3:$A$1389,'Summary By Town'!$A363,'Raw Data from UFBs'!$D$3:$D$1389,'Summary By Town'!$K$2)</f>
        <v>0</v>
      </c>
      <c r="N363" s="34">
        <f t="shared" si="57"/>
        <v>0</v>
      </c>
      <c r="O363" s="32">
        <f>COUNTIFS('Raw Data from UFBs'!$A$3:$A$1389,'Summary By Town'!$A363,'Raw Data from UFBs'!$D$3:$D$1389,'Summary By Town'!$O$2)</f>
        <v>4</v>
      </c>
      <c r="P363" s="33">
        <f>SUMIFS('Raw Data from UFBs'!E$3:E$1389,'Raw Data from UFBs'!$A$3:$A$1389,'Summary By Town'!$A363,'Raw Data from UFBs'!$D$3:$D$1389,'Summary By Town'!$O$2)</f>
        <v>0</v>
      </c>
      <c r="Q363" s="33">
        <f>SUMIFS('Raw Data from UFBs'!F$3:F$1389,'Raw Data from UFBs'!$A$3:$A$1389,'Summary By Town'!$A363,'Raw Data from UFBs'!$D$3:$D$1389,'Summary By Town'!$O$2)</f>
        <v>110290700</v>
      </c>
      <c r="R363" s="34">
        <f t="shared" si="58"/>
        <v>2879882.5096584465</v>
      </c>
      <c r="S363" s="32">
        <f t="shared" si="59"/>
        <v>6</v>
      </c>
      <c r="T363" s="33">
        <f t="shared" si="60"/>
        <v>0</v>
      </c>
      <c r="U363" s="33">
        <f t="shared" si="61"/>
        <v>114991700</v>
      </c>
      <c r="V363" s="34">
        <f t="shared" si="62"/>
        <v>3002633.8175919745</v>
      </c>
      <c r="W363" s="73">
        <v>2509694390</v>
      </c>
      <c r="X363" s="74">
        <v>2.611174387013997</v>
      </c>
      <c r="Y363" s="75">
        <v>0.22288244154891232</v>
      </c>
      <c r="Z363" s="5">
        <f t="shared" si="63"/>
        <v>669234.35634223069</v>
      </c>
      <c r="AA363" s="10">
        <f t="shared" si="64"/>
        <v>4.5819005078144195E-2</v>
      </c>
      <c r="AB363" s="73">
        <v>21090081.150000002</v>
      </c>
      <c r="AC363" s="7">
        <f t="shared" si="65"/>
        <v>3.1732184982238947E-2</v>
      </c>
      <c r="AE363" s="6" t="s">
        <v>803</v>
      </c>
      <c r="AF363" s="6" t="s">
        <v>780</v>
      </c>
      <c r="AG363" s="6" t="s">
        <v>805</v>
      </c>
      <c r="AH363" s="6" t="s">
        <v>789</v>
      </c>
      <c r="AI363" s="6" t="s">
        <v>837</v>
      </c>
      <c r="AJ363" s="6" t="s">
        <v>652</v>
      </c>
      <c r="AK363" s="6" t="s">
        <v>2319</v>
      </c>
      <c r="AL363" s="6" t="s">
        <v>2319</v>
      </c>
      <c r="AM363" s="6" t="s">
        <v>2319</v>
      </c>
      <c r="AN363" s="6" t="s">
        <v>2319</v>
      </c>
      <c r="AO363" s="6" t="s">
        <v>2319</v>
      </c>
      <c r="AP363" s="6" t="s">
        <v>2319</v>
      </c>
      <c r="AQ363" s="6" t="s">
        <v>2319</v>
      </c>
      <c r="AR363" s="6" t="s">
        <v>2319</v>
      </c>
      <c r="AS363" s="6" t="s">
        <v>2319</v>
      </c>
      <c r="AT363" s="6" t="s">
        <v>2319</v>
      </c>
    </row>
    <row r="364" spans="1:46" ht="17.25" customHeight="1" x14ac:dyDescent="0.25">
      <c r="A364" t="s">
        <v>1497</v>
      </c>
      <c r="B364" t="s">
        <v>2005</v>
      </c>
      <c r="C364" t="s">
        <v>1492</v>
      </c>
      <c r="D364" s="28" t="str">
        <f t="shared" si="55"/>
        <v>Colts Neck township, Monmouth County</v>
      </c>
      <c r="E364" t="s">
        <v>2215</v>
      </c>
      <c r="F364" t="s">
        <v>2204</v>
      </c>
      <c r="G364" s="32">
        <f>COUNTIFS('Raw Data from UFBs'!$A$3:$A$1389,'Summary By Town'!$A364,'Raw Data from UFBs'!$D$3:$D$1389,'Summary By Town'!$G$2)</f>
        <v>0</v>
      </c>
      <c r="H364" s="33">
        <f>SUMIFS('Raw Data from UFBs'!E$3:E$1389,'Raw Data from UFBs'!$A$3:$A$1389,'Summary By Town'!$A364,'Raw Data from UFBs'!$D$3:$D$1389,'Summary By Town'!$G$2)</f>
        <v>0</v>
      </c>
      <c r="I364" s="33">
        <f>SUMIFS('Raw Data from UFBs'!F$3:F$1389,'Raw Data from UFBs'!$A$3:$A$1389,'Summary By Town'!$A364,'Raw Data from UFBs'!$D$3:$D$1389,'Summary By Town'!$G$2)</f>
        <v>0</v>
      </c>
      <c r="J364" s="34">
        <f t="shared" si="56"/>
        <v>0</v>
      </c>
      <c r="K364" s="32">
        <f>COUNTIFS('Raw Data from UFBs'!$A$3:$A$1389,'Summary By Town'!$A364,'Raw Data from UFBs'!$D$3:$D$1389,'Summary By Town'!$K$2)</f>
        <v>0</v>
      </c>
      <c r="L364" s="33">
        <f>SUMIFS('Raw Data from UFBs'!E$3:E$1389,'Raw Data from UFBs'!$A$3:$A$1389,'Summary By Town'!$A364,'Raw Data from UFBs'!$D$3:$D$1389,'Summary By Town'!$K$2)</f>
        <v>0</v>
      </c>
      <c r="M364" s="33">
        <f>SUMIFS('Raw Data from UFBs'!F$3:F$1389,'Raw Data from UFBs'!$A$3:$A$1389,'Summary By Town'!$A364,'Raw Data from UFBs'!$D$3:$D$1389,'Summary By Town'!$K$2)</f>
        <v>0</v>
      </c>
      <c r="N364" s="34">
        <f t="shared" si="57"/>
        <v>0</v>
      </c>
      <c r="O364" s="32">
        <f>COUNTIFS('Raw Data from UFBs'!$A$3:$A$1389,'Summary By Town'!$A364,'Raw Data from UFBs'!$D$3:$D$1389,'Summary By Town'!$O$2)</f>
        <v>0</v>
      </c>
      <c r="P364" s="33">
        <f>SUMIFS('Raw Data from UFBs'!E$3:E$1389,'Raw Data from UFBs'!$A$3:$A$1389,'Summary By Town'!$A364,'Raw Data from UFBs'!$D$3:$D$1389,'Summary By Town'!$O$2)</f>
        <v>0</v>
      </c>
      <c r="Q364" s="33">
        <f>SUMIFS('Raw Data from UFBs'!F$3:F$1389,'Raw Data from UFBs'!$A$3:$A$1389,'Summary By Town'!$A364,'Raw Data from UFBs'!$D$3:$D$1389,'Summary By Town'!$O$2)</f>
        <v>0</v>
      </c>
      <c r="R364" s="34">
        <f t="shared" si="58"/>
        <v>0</v>
      </c>
      <c r="S364" s="32">
        <f t="shared" si="59"/>
        <v>0</v>
      </c>
      <c r="T364" s="33">
        <f t="shared" si="60"/>
        <v>0</v>
      </c>
      <c r="U364" s="33">
        <f t="shared" si="61"/>
        <v>0</v>
      </c>
      <c r="V364" s="34">
        <f t="shared" si="62"/>
        <v>0</v>
      </c>
      <c r="W364" s="73">
        <v>3363457307</v>
      </c>
      <c r="X364" s="74">
        <v>1.7602251153736124</v>
      </c>
      <c r="Y364" s="75">
        <v>0.15430882387151795</v>
      </c>
      <c r="Z364" s="5">
        <f t="shared" si="63"/>
        <v>0</v>
      </c>
      <c r="AA364" s="10">
        <f t="shared" si="64"/>
        <v>0</v>
      </c>
      <c r="AB364" s="73">
        <v>12496208.52</v>
      </c>
      <c r="AC364" s="7">
        <f t="shared" si="65"/>
        <v>0</v>
      </c>
      <c r="AE364" s="6" t="s">
        <v>782</v>
      </c>
      <c r="AF364" s="6" t="s">
        <v>776</v>
      </c>
      <c r="AG364" s="6" t="s">
        <v>825</v>
      </c>
      <c r="AH364" s="6" t="s">
        <v>803</v>
      </c>
      <c r="AI364" s="6" t="s">
        <v>780</v>
      </c>
      <c r="AJ364" s="6" t="s">
        <v>814</v>
      </c>
      <c r="AK364" s="6" t="s">
        <v>846</v>
      </c>
      <c r="AL364" s="6" t="s">
        <v>2319</v>
      </c>
      <c r="AM364" s="6" t="s">
        <v>2319</v>
      </c>
      <c r="AN364" s="6" t="s">
        <v>2319</v>
      </c>
      <c r="AO364" s="6" t="s">
        <v>2319</v>
      </c>
      <c r="AP364" s="6" t="s">
        <v>2319</v>
      </c>
      <c r="AQ364" s="6" t="s">
        <v>2319</v>
      </c>
      <c r="AR364" s="6" t="s">
        <v>2319</v>
      </c>
      <c r="AS364" s="6" t="s">
        <v>2319</v>
      </c>
      <c r="AT364" s="6" t="s">
        <v>2319</v>
      </c>
    </row>
    <row r="365" spans="1:46" ht="17.25" customHeight="1" x14ac:dyDescent="0.25">
      <c r="A365" t="s">
        <v>776</v>
      </c>
      <c r="B365" t="s">
        <v>2006</v>
      </c>
      <c r="C365" t="s">
        <v>1492</v>
      </c>
      <c r="D365" s="28" t="str">
        <f t="shared" si="55"/>
        <v>Freehold township, Monmouth County</v>
      </c>
      <c r="E365" t="s">
        <v>2215</v>
      </c>
      <c r="F365" t="s">
        <v>2203</v>
      </c>
      <c r="G365" s="32">
        <f>COUNTIFS('Raw Data from UFBs'!$A$3:$A$1389,'Summary By Town'!$A365,'Raw Data from UFBs'!$D$3:$D$1389,'Summary By Town'!$G$2)</f>
        <v>0</v>
      </c>
      <c r="H365" s="33">
        <f>SUMIFS('Raw Data from UFBs'!E$3:E$1389,'Raw Data from UFBs'!$A$3:$A$1389,'Summary By Town'!$A365,'Raw Data from UFBs'!$D$3:$D$1389,'Summary By Town'!$G$2)</f>
        <v>0</v>
      </c>
      <c r="I365" s="33">
        <f>SUMIFS('Raw Data from UFBs'!F$3:F$1389,'Raw Data from UFBs'!$A$3:$A$1389,'Summary By Town'!$A365,'Raw Data from UFBs'!$D$3:$D$1389,'Summary By Town'!$G$2)</f>
        <v>0</v>
      </c>
      <c r="J365" s="34">
        <f t="shared" si="56"/>
        <v>0</v>
      </c>
      <c r="K365" s="32">
        <f>COUNTIFS('Raw Data from UFBs'!$A$3:$A$1389,'Summary By Town'!$A365,'Raw Data from UFBs'!$D$3:$D$1389,'Summary By Town'!$K$2)</f>
        <v>2</v>
      </c>
      <c r="L365" s="33">
        <f>SUMIFS('Raw Data from UFBs'!E$3:E$1389,'Raw Data from UFBs'!$A$3:$A$1389,'Summary By Town'!$A365,'Raw Data from UFBs'!$D$3:$D$1389,'Summary By Town'!$K$2)</f>
        <v>103083.18</v>
      </c>
      <c r="M365" s="33">
        <f>SUMIFS('Raw Data from UFBs'!F$3:F$1389,'Raw Data from UFBs'!$A$3:$A$1389,'Summary By Town'!$A365,'Raw Data from UFBs'!$D$3:$D$1389,'Summary By Town'!$K$2)</f>
        <v>24347800</v>
      </c>
      <c r="N365" s="34">
        <f t="shared" si="57"/>
        <v>520608.99354511063</v>
      </c>
      <c r="O365" s="32">
        <f>COUNTIFS('Raw Data from UFBs'!$A$3:$A$1389,'Summary By Town'!$A365,'Raw Data from UFBs'!$D$3:$D$1389,'Summary By Town'!$O$2)</f>
        <v>0</v>
      </c>
      <c r="P365" s="33">
        <f>SUMIFS('Raw Data from UFBs'!E$3:E$1389,'Raw Data from UFBs'!$A$3:$A$1389,'Summary By Town'!$A365,'Raw Data from UFBs'!$D$3:$D$1389,'Summary By Town'!$O$2)</f>
        <v>0</v>
      </c>
      <c r="Q365" s="33">
        <f>SUMIFS('Raw Data from UFBs'!F$3:F$1389,'Raw Data from UFBs'!$A$3:$A$1389,'Summary By Town'!$A365,'Raw Data from UFBs'!$D$3:$D$1389,'Summary By Town'!$O$2)</f>
        <v>0</v>
      </c>
      <c r="R365" s="34">
        <f t="shared" si="58"/>
        <v>0</v>
      </c>
      <c r="S365" s="32">
        <f t="shared" si="59"/>
        <v>2</v>
      </c>
      <c r="T365" s="33">
        <f t="shared" si="60"/>
        <v>103083.18</v>
      </c>
      <c r="U365" s="33">
        <f t="shared" si="61"/>
        <v>24347800</v>
      </c>
      <c r="V365" s="34">
        <f t="shared" si="62"/>
        <v>520608.99354511063</v>
      </c>
      <c r="W365" s="73">
        <v>7439988400</v>
      </c>
      <c r="X365" s="74">
        <v>2.1382178001507759</v>
      </c>
      <c r="Y365" s="75">
        <v>0.16939680444473107</v>
      </c>
      <c r="Z365" s="5">
        <f t="shared" si="63"/>
        <v>70727.538587728355</v>
      </c>
      <c r="AA365" s="10">
        <f t="shared" si="64"/>
        <v>3.2725588658175865E-3</v>
      </c>
      <c r="AB365" s="73">
        <v>41603973.920000002</v>
      </c>
      <c r="AC365" s="7">
        <f t="shared" si="65"/>
        <v>1.7000188184842597E-3</v>
      </c>
      <c r="AE365" s="6" t="s">
        <v>888</v>
      </c>
      <c r="AF365" s="6" t="s">
        <v>782</v>
      </c>
      <c r="AG365" s="6" t="s">
        <v>772</v>
      </c>
      <c r="AH365" s="6" t="s">
        <v>1506</v>
      </c>
      <c r="AI365" s="6" t="s">
        <v>801</v>
      </c>
      <c r="AJ365" s="6" t="s">
        <v>1497</v>
      </c>
      <c r="AK365" s="6" t="s">
        <v>803</v>
      </c>
      <c r="AL365" s="6" t="s">
        <v>2319</v>
      </c>
      <c r="AM365" s="6" t="s">
        <v>2319</v>
      </c>
      <c r="AN365" s="6" t="s">
        <v>2319</v>
      </c>
      <c r="AO365" s="6" t="s">
        <v>2319</v>
      </c>
      <c r="AP365" s="6" t="s">
        <v>2319</v>
      </c>
      <c r="AQ365" s="6" t="s">
        <v>2319</v>
      </c>
      <c r="AR365" s="6" t="s">
        <v>2319</v>
      </c>
      <c r="AS365" s="6" t="s">
        <v>2319</v>
      </c>
      <c r="AT365" s="6" t="s">
        <v>2319</v>
      </c>
    </row>
    <row r="366" spans="1:46" ht="17.25" customHeight="1" x14ac:dyDescent="0.25">
      <c r="A366" t="s">
        <v>837</v>
      </c>
      <c r="B366" t="s">
        <v>2007</v>
      </c>
      <c r="C366" t="s">
        <v>1492</v>
      </c>
      <c r="D366" s="28" t="str">
        <f t="shared" si="55"/>
        <v>Hazlet township, Monmouth County</v>
      </c>
      <c r="E366" t="s">
        <v>2215</v>
      </c>
      <c r="F366" t="s">
        <v>2201</v>
      </c>
      <c r="G366" s="32">
        <f>COUNTIFS('Raw Data from UFBs'!$A$3:$A$1389,'Summary By Town'!$A366,'Raw Data from UFBs'!$D$3:$D$1389,'Summary By Town'!$G$2)</f>
        <v>2</v>
      </c>
      <c r="H366" s="33">
        <f>SUMIFS('Raw Data from UFBs'!E$3:E$1389,'Raw Data from UFBs'!$A$3:$A$1389,'Summary By Town'!$A366,'Raw Data from UFBs'!$D$3:$D$1389,'Summary By Town'!$G$2)</f>
        <v>277253.38</v>
      </c>
      <c r="I366" s="33">
        <f>SUMIFS('Raw Data from UFBs'!F$3:F$1389,'Raw Data from UFBs'!$A$3:$A$1389,'Summary By Town'!$A366,'Raw Data from UFBs'!$D$3:$D$1389,'Summary By Town'!$G$2)</f>
        <v>30599500</v>
      </c>
      <c r="J366" s="34">
        <f t="shared" si="56"/>
        <v>777892.32412173343</v>
      </c>
      <c r="K366" s="32">
        <f>COUNTIFS('Raw Data from UFBs'!$A$3:$A$1389,'Summary By Town'!$A366,'Raw Data from UFBs'!$D$3:$D$1389,'Summary By Town'!$K$2)</f>
        <v>0</v>
      </c>
      <c r="L366" s="33">
        <f>SUMIFS('Raw Data from UFBs'!E$3:E$1389,'Raw Data from UFBs'!$A$3:$A$1389,'Summary By Town'!$A366,'Raw Data from UFBs'!$D$3:$D$1389,'Summary By Town'!$K$2)</f>
        <v>0</v>
      </c>
      <c r="M366" s="33">
        <f>SUMIFS('Raw Data from UFBs'!F$3:F$1389,'Raw Data from UFBs'!$A$3:$A$1389,'Summary By Town'!$A366,'Raw Data from UFBs'!$D$3:$D$1389,'Summary By Town'!$K$2)</f>
        <v>0</v>
      </c>
      <c r="N366" s="34">
        <f t="shared" si="57"/>
        <v>0</v>
      </c>
      <c r="O366" s="32">
        <f>COUNTIFS('Raw Data from UFBs'!$A$3:$A$1389,'Summary By Town'!$A366,'Raw Data from UFBs'!$D$3:$D$1389,'Summary By Town'!$O$2)</f>
        <v>0</v>
      </c>
      <c r="P366" s="33">
        <f>SUMIFS('Raw Data from UFBs'!E$3:E$1389,'Raw Data from UFBs'!$A$3:$A$1389,'Summary By Town'!$A366,'Raw Data from UFBs'!$D$3:$D$1389,'Summary By Town'!$O$2)</f>
        <v>0</v>
      </c>
      <c r="Q366" s="33">
        <f>SUMIFS('Raw Data from UFBs'!F$3:F$1389,'Raw Data from UFBs'!$A$3:$A$1389,'Summary By Town'!$A366,'Raw Data from UFBs'!$D$3:$D$1389,'Summary By Town'!$O$2)</f>
        <v>0</v>
      </c>
      <c r="R366" s="34">
        <f t="shared" si="58"/>
        <v>0</v>
      </c>
      <c r="S366" s="32">
        <f t="shared" si="59"/>
        <v>2</v>
      </c>
      <c r="T366" s="33">
        <f t="shared" si="60"/>
        <v>277253.38</v>
      </c>
      <c r="U366" s="33">
        <f t="shared" si="61"/>
        <v>30599500</v>
      </c>
      <c r="V366" s="34">
        <f t="shared" si="62"/>
        <v>777892.32412173343</v>
      </c>
      <c r="W366" s="73">
        <v>2728916417</v>
      </c>
      <c r="X366" s="74">
        <v>2.5421733169552883</v>
      </c>
      <c r="Y366" s="75">
        <v>0.22656755819171789</v>
      </c>
      <c r="Z366" s="5">
        <f t="shared" si="63"/>
        <v>113428.54310534104</v>
      </c>
      <c r="AA366" s="10">
        <f t="shared" si="64"/>
        <v>1.1213058710548261E-2</v>
      </c>
      <c r="AB366" s="73">
        <v>21075170</v>
      </c>
      <c r="AC366" s="7">
        <f t="shared" si="65"/>
        <v>5.3820938623669956E-3</v>
      </c>
      <c r="AE366" s="6" t="s">
        <v>780</v>
      </c>
      <c r="AF366" s="6" t="s">
        <v>789</v>
      </c>
      <c r="AG366" s="6" t="s">
        <v>814</v>
      </c>
      <c r="AH366" s="6" t="s">
        <v>784</v>
      </c>
      <c r="AI366" s="6" t="s">
        <v>1517</v>
      </c>
      <c r="AJ366" s="6" t="s">
        <v>807</v>
      </c>
      <c r="AK366" s="6" t="s">
        <v>2319</v>
      </c>
      <c r="AL366" s="6" t="s">
        <v>2319</v>
      </c>
      <c r="AM366" s="6" t="s">
        <v>2319</v>
      </c>
      <c r="AN366" s="6" t="s">
        <v>2319</v>
      </c>
      <c r="AO366" s="6" t="s">
        <v>2319</v>
      </c>
      <c r="AP366" s="6" t="s">
        <v>2319</v>
      </c>
      <c r="AQ366" s="6" t="s">
        <v>2319</v>
      </c>
      <c r="AR366" s="6" t="s">
        <v>2319</v>
      </c>
      <c r="AS366" s="6" t="s">
        <v>2319</v>
      </c>
      <c r="AT366" s="6" t="s">
        <v>2319</v>
      </c>
    </row>
    <row r="367" spans="1:46" ht="17.25" customHeight="1" x14ac:dyDescent="0.25">
      <c r="A367" t="s">
        <v>780</v>
      </c>
      <c r="B367" t="s">
        <v>2008</v>
      </c>
      <c r="C367" t="s">
        <v>1492</v>
      </c>
      <c r="D367" s="28" t="str">
        <f t="shared" si="55"/>
        <v>Holmdel township, Monmouth County</v>
      </c>
      <c r="E367" t="s">
        <v>2215</v>
      </c>
      <c r="F367" t="s">
        <v>2203</v>
      </c>
      <c r="G367" s="32">
        <f>COUNTIFS('Raw Data from UFBs'!$A$3:$A$1389,'Summary By Town'!$A367,'Raw Data from UFBs'!$D$3:$D$1389,'Summary By Town'!$G$2)</f>
        <v>1</v>
      </c>
      <c r="H367" s="33">
        <f>SUMIFS('Raw Data from UFBs'!E$3:E$1389,'Raw Data from UFBs'!$A$3:$A$1389,'Summary By Town'!$A367,'Raw Data from UFBs'!$D$3:$D$1389,'Summary By Town'!$G$2)</f>
        <v>0</v>
      </c>
      <c r="I367" s="33">
        <f>SUMIFS('Raw Data from UFBs'!F$3:F$1389,'Raw Data from UFBs'!$A$3:$A$1389,'Summary By Town'!$A367,'Raw Data from UFBs'!$D$3:$D$1389,'Summary By Town'!$G$2)</f>
        <v>68560700</v>
      </c>
      <c r="J367" s="34">
        <f t="shared" si="56"/>
        <v>1390680.0937065445</v>
      </c>
      <c r="K367" s="32">
        <f>COUNTIFS('Raw Data from UFBs'!$A$3:$A$1389,'Summary By Town'!$A367,'Raw Data from UFBs'!$D$3:$D$1389,'Summary By Town'!$K$2)</f>
        <v>1</v>
      </c>
      <c r="L367" s="33">
        <f>SUMIFS('Raw Data from UFBs'!E$3:E$1389,'Raw Data from UFBs'!$A$3:$A$1389,'Summary By Town'!$A367,'Raw Data from UFBs'!$D$3:$D$1389,'Summary By Town'!$K$2)</f>
        <v>0</v>
      </c>
      <c r="M367" s="33">
        <f>SUMIFS('Raw Data from UFBs'!F$3:F$1389,'Raw Data from UFBs'!$A$3:$A$1389,'Summary By Town'!$A367,'Raw Data from UFBs'!$D$3:$D$1389,'Summary By Town'!$K$2)</f>
        <v>25781400</v>
      </c>
      <c r="N367" s="34">
        <f t="shared" si="57"/>
        <v>522947.98285148648</v>
      </c>
      <c r="O367" s="32">
        <f>COUNTIFS('Raw Data from UFBs'!$A$3:$A$1389,'Summary By Town'!$A367,'Raw Data from UFBs'!$D$3:$D$1389,'Summary By Town'!$O$2)</f>
        <v>0</v>
      </c>
      <c r="P367" s="33">
        <f>SUMIFS('Raw Data from UFBs'!E$3:E$1389,'Raw Data from UFBs'!$A$3:$A$1389,'Summary By Town'!$A367,'Raw Data from UFBs'!$D$3:$D$1389,'Summary By Town'!$O$2)</f>
        <v>0</v>
      </c>
      <c r="Q367" s="33">
        <f>SUMIFS('Raw Data from UFBs'!F$3:F$1389,'Raw Data from UFBs'!$A$3:$A$1389,'Summary By Town'!$A367,'Raw Data from UFBs'!$D$3:$D$1389,'Summary By Town'!$O$2)</f>
        <v>0</v>
      </c>
      <c r="R367" s="34">
        <f t="shared" si="58"/>
        <v>0</v>
      </c>
      <c r="S367" s="32">
        <f t="shared" si="59"/>
        <v>2</v>
      </c>
      <c r="T367" s="33">
        <f t="shared" si="60"/>
        <v>0</v>
      </c>
      <c r="U367" s="33">
        <f t="shared" si="61"/>
        <v>94342100</v>
      </c>
      <c r="V367" s="34">
        <f t="shared" si="62"/>
        <v>1913628.0765580309</v>
      </c>
      <c r="W367" s="73">
        <v>4826174379</v>
      </c>
      <c r="X367" s="74">
        <v>2.0283924955645793</v>
      </c>
      <c r="Y367" s="75">
        <v>0.17994440561603239</v>
      </c>
      <c r="Z367" s="5">
        <f t="shared" si="63"/>
        <v>344346.6668063862</v>
      </c>
      <c r="AA367" s="10">
        <f t="shared" si="64"/>
        <v>1.9548008959333958E-2</v>
      </c>
      <c r="AB367" s="73">
        <v>24243328.740000002</v>
      </c>
      <c r="AC367" s="7">
        <f t="shared" si="65"/>
        <v>1.4203770055645675E-2</v>
      </c>
      <c r="AE367" s="6" t="s">
        <v>1497</v>
      </c>
      <c r="AF367" s="6" t="s">
        <v>803</v>
      </c>
      <c r="AG367" s="6" t="s">
        <v>814</v>
      </c>
      <c r="AH367" s="6" t="s">
        <v>837</v>
      </c>
      <c r="AI367" s="6" t="s">
        <v>807</v>
      </c>
      <c r="AJ367" s="6" t="s">
        <v>2319</v>
      </c>
      <c r="AK367" s="6" t="s">
        <v>2319</v>
      </c>
      <c r="AL367" s="6" t="s">
        <v>2319</v>
      </c>
      <c r="AM367" s="6" t="s">
        <v>2319</v>
      </c>
      <c r="AN367" s="6" t="s">
        <v>2319</v>
      </c>
      <c r="AO367" s="6" t="s">
        <v>2319</v>
      </c>
      <c r="AP367" s="6" t="s">
        <v>2319</v>
      </c>
      <c r="AQ367" s="6" t="s">
        <v>2319</v>
      </c>
      <c r="AR367" s="6" t="s">
        <v>2319</v>
      </c>
      <c r="AS367" s="6" t="s">
        <v>2319</v>
      </c>
      <c r="AT367" s="6" t="s">
        <v>2319</v>
      </c>
    </row>
    <row r="368" spans="1:46" ht="17.25" customHeight="1" x14ac:dyDescent="0.25">
      <c r="A368" t="s">
        <v>782</v>
      </c>
      <c r="B368" t="s">
        <v>2009</v>
      </c>
      <c r="C368" t="s">
        <v>1492</v>
      </c>
      <c r="D368" s="28" t="str">
        <f t="shared" si="55"/>
        <v>Howell township, Monmouth County</v>
      </c>
      <c r="E368" t="s">
        <v>2215</v>
      </c>
      <c r="F368" t="s">
        <v>2203</v>
      </c>
      <c r="G368" s="32">
        <f>COUNTIFS('Raw Data from UFBs'!$A$3:$A$1389,'Summary By Town'!$A368,'Raw Data from UFBs'!$D$3:$D$1389,'Summary By Town'!$G$2)</f>
        <v>5</v>
      </c>
      <c r="H368" s="33">
        <f>SUMIFS('Raw Data from UFBs'!E$3:E$1389,'Raw Data from UFBs'!$A$3:$A$1389,'Summary By Town'!$A368,'Raw Data from UFBs'!$D$3:$D$1389,'Summary By Town'!$G$2)</f>
        <v>402004</v>
      </c>
      <c r="I368" s="33">
        <f>SUMIFS('Raw Data from UFBs'!F$3:F$1389,'Raw Data from UFBs'!$A$3:$A$1389,'Summary By Town'!$A368,'Raw Data from UFBs'!$D$3:$D$1389,'Summary By Town'!$G$2)</f>
        <v>40110500</v>
      </c>
      <c r="J368" s="34">
        <f t="shared" si="56"/>
        <v>915728.25834775437</v>
      </c>
      <c r="K368" s="32">
        <f>COUNTIFS('Raw Data from UFBs'!$A$3:$A$1389,'Summary By Town'!$A368,'Raw Data from UFBs'!$D$3:$D$1389,'Summary By Town'!$K$2)</f>
        <v>0</v>
      </c>
      <c r="L368" s="33">
        <f>SUMIFS('Raw Data from UFBs'!E$3:E$1389,'Raw Data from UFBs'!$A$3:$A$1389,'Summary By Town'!$A368,'Raw Data from UFBs'!$D$3:$D$1389,'Summary By Town'!$K$2)</f>
        <v>0</v>
      </c>
      <c r="M368" s="33">
        <f>SUMIFS('Raw Data from UFBs'!F$3:F$1389,'Raw Data from UFBs'!$A$3:$A$1389,'Summary By Town'!$A368,'Raw Data from UFBs'!$D$3:$D$1389,'Summary By Town'!$K$2)</f>
        <v>0</v>
      </c>
      <c r="N368" s="34">
        <f t="shared" si="57"/>
        <v>0</v>
      </c>
      <c r="O368" s="32">
        <f>COUNTIFS('Raw Data from UFBs'!$A$3:$A$1389,'Summary By Town'!$A368,'Raw Data from UFBs'!$D$3:$D$1389,'Summary By Town'!$O$2)</f>
        <v>0</v>
      </c>
      <c r="P368" s="33">
        <f>SUMIFS('Raw Data from UFBs'!E$3:E$1389,'Raw Data from UFBs'!$A$3:$A$1389,'Summary By Town'!$A368,'Raw Data from UFBs'!$D$3:$D$1389,'Summary By Town'!$O$2)</f>
        <v>0</v>
      </c>
      <c r="Q368" s="33">
        <f>SUMIFS('Raw Data from UFBs'!F$3:F$1389,'Raw Data from UFBs'!$A$3:$A$1389,'Summary By Town'!$A368,'Raw Data from UFBs'!$D$3:$D$1389,'Summary By Town'!$O$2)</f>
        <v>0</v>
      </c>
      <c r="R368" s="34">
        <f t="shared" si="58"/>
        <v>0</v>
      </c>
      <c r="S368" s="32">
        <f t="shared" si="59"/>
        <v>5</v>
      </c>
      <c r="T368" s="33">
        <f t="shared" si="60"/>
        <v>402004</v>
      </c>
      <c r="U368" s="33">
        <f t="shared" si="61"/>
        <v>40110500</v>
      </c>
      <c r="V368" s="34">
        <f t="shared" si="62"/>
        <v>915728.25834775437</v>
      </c>
      <c r="W368" s="73">
        <v>7750747800</v>
      </c>
      <c r="X368" s="74">
        <v>2.2830138201911079</v>
      </c>
      <c r="Y368" s="75">
        <v>0.18158894886080029</v>
      </c>
      <c r="Z368" s="5">
        <f t="shared" si="63"/>
        <v>93286.648077662932</v>
      </c>
      <c r="AA368" s="10">
        <f t="shared" si="64"/>
        <v>5.1750490449450565E-3</v>
      </c>
      <c r="AB368" s="73">
        <v>52324691.030000001</v>
      </c>
      <c r="AC368" s="7">
        <f t="shared" si="65"/>
        <v>1.7828418332021814E-3</v>
      </c>
      <c r="AE368" s="6" t="s">
        <v>888</v>
      </c>
      <c r="AF368" s="6" t="s">
        <v>1501</v>
      </c>
      <c r="AG368" s="6" t="s">
        <v>776</v>
      </c>
      <c r="AH368" s="6" t="s">
        <v>1497</v>
      </c>
      <c r="AI368" s="6" t="s">
        <v>846</v>
      </c>
      <c r="AJ368" s="6" t="s">
        <v>893</v>
      </c>
      <c r="AK368" s="6" t="s">
        <v>1552</v>
      </c>
      <c r="AL368" s="6" t="s">
        <v>2319</v>
      </c>
      <c r="AM368" s="6" t="s">
        <v>2319</v>
      </c>
      <c r="AN368" s="6" t="s">
        <v>2319</v>
      </c>
      <c r="AO368" s="6" t="s">
        <v>2319</v>
      </c>
      <c r="AP368" s="6" t="s">
        <v>2319</v>
      </c>
      <c r="AQ368" s="6" t="s">
        <v>2319</v>
      </c>
      <c r="AR368" s="6" t="s">
        <v>2319</v>
      </c>
      <c r="AS368" s="6" t="s">
        <v>2319</v>
      </c>
      <c r="AT368" s="6" t="s">
        <v>2319</v>
      </c>
    </row>
    <row r="369" spans="1:46" ht="17.25" customHeight="1" x14ac:dyDescent="0.25">
      <c r="A369" t="s">
        <v>801</v>
      </c>
      <c r="B369" t="s">
        <v>2010</v>
      </c>
      <c r="C369" t="s">
        <v>1492</v>
      </c>
      <c r="D369" s="28" t="str">
        <f t="shared" si="55"/>
        <v>Manalapan township, Monmouth County</v>
      </c>
      <c r="E369" t="s">
        <v>2215</v>
      </c>
      <c r="F369" t="s">
        <v>2203</v>
      </c>
      <c r="G369" s="32">
        <f>COUNTIFS('Raw Data from UFBs'!$A$3:$A$1389,'Summary By Town'!$A369,'Raw Data from UFBs'!$D$3:$D$1389,'Summary By Town'!$G$2)</f>
        <v>2</v>
      </c>
      <c r="H369" s="33">
        <f>SUMIFS('Raw Data from UFBs'!E$3:E$1389,'Raw Data from UFBs'!$A$3:$A$1389,'Summary By Town'!$A369,'Raw Data from UFBs'!$D$3:$D$1389,'Summary By Town'!$G$2)</f>
        <v>162777.07</v>
      </c>
      <c r="I369" s="33">
        <f>SUMIFS('Raw Data from UFBs'!F$3:F$1389,'Raw Data from UFBs'!$A$3:$A$1389,'Summary By Town'!$A369,'Raw Data from UFBs'!$D$3:$D$1389,'Summary By Town'!$G$2)</f>
        <v>12007300</v>
      </c>
      <c r="J369" s="34">
        <f t="shared" si="56"/>
        <v>241461.85729452857</v>
      </c>
      <c r="K369" s="32">
        <f>COUNTIFS('Raw Data from UFBs'!$A$3:$A$1389,'Summary By Town'!$A369,'Raw Data from UFBs'!$D$3:$D$1389,'Summary By Town'!$K$2)</f>
        <v>0</v>
      </c>
      <c r="L369" s="33">
        <f>SUMIFS('Raw Data from UFBs'!E$3:E$1389,'Raw Data from UFBs'!$A$3:$A$1389,'Summary By Town'!$A369,'Raw Data from UFBs'!$D$3:$D$1389,'Summary By Town'!$K$2)</f>
        <v>0</v>
      </c>
      <c r="M369" s="33">
        <f>SUMIFS('Raw Data from UFBs'!F$3:F$1389,'Raw Data from UFBs'!$A$3:$A$1389,'Summary By Town'!$A369,'Raw Data from UFBs'!$D$3:$D$1389,'Summary By Town'!$K$2)</f>
        <v>0</v>
      </c>
      <c r="N369" s="34">
        <f t="shared" si="57"/>
        <v>0</v>
      </c>
      <c r="O369" s="32">
        <f>COUNTIFS('Raw Data from UFBs'!$A$3:$A$1389,'Summary By Town'!$A369,'Raw Data from UFBs'!$D$3:$D$1389,'Summary By Town'!$O$2)</f>
        <v>0</v>
      </c>
      <c r="P369" s="33">
        <f>SUMIFS('Raw Data from UFBs'!E$3:E$1389,'Raw Data from UFBs'!$A$3:$A$1389,'Summary By Town'!$A369,'Raw Data from UFBs'!$D$3:$D$1389,'Summary By Town'!$O$2)</f>
        <v>0</v>
      </c>
      <c r="Q369" s="33">
        <f>SUMIFS('Raw Data from UFBs'!F$3:F$1389,'Raw Data from UFBs'!$A$3:$A$1389,'Summary By Town'!$A369,'Raw Data from UFBs'!$D$3:$D$1389,'Summary By Town'!$O$2)</f>
        <v>0</v>
      </c>
      <c r="R369" s="34">
        <f t="shared" si="58"/>
        <v>0</v>
      </c>
      <c r="S369" s="32">
        <f t="shared" si="59"/>
        <v>2</v>
      </c>
      <c r="T369" s="33">
        <f t="shared" si="60"/>
        <v>162777.07</v>
      </c>
      <c r="U369" s="33">
        <f t="shared" si="61"/>
        <v>12007300</v>
      </c>
      <c r="V369" s="34">
        <f t="shared" si="62"/>
        <v>241461.85729452857</v>
      </c>
      <c r="W369" s="73">
        <v>7279049900</v>
      </c>
      <c r="X369" s="74">
        <v>2.0109588108444743</v>
      </c>
      <c r="Y369" s="75">
        <v>0.17437447218113178</v>
      </c>
      <c r="Z369" s="5">
        <f t="shared" si="63"/>
        <v>13720.618253168042</v>
      </c>
      <c r="AA369" s="10">
        <f t="shared" si="64"/>
        <v>1.6495696780427346E-3</v>
      </c>
      <c r="AB369" s="73">
        <v>34491900.849999994</v>
      </c>
      <c r="AC369" s="7">
        <f t="shared" si="65"/>
        <v>3.9779246475388279E-4</v>
      </c>
      <c r="AE369" s="6" t="s">
        <v>1506</v>
      </c>
      <c r="AF369" s="6" t="s">
        <v>776</v>
      </c>
      <c r="AG369" s="6" t="s">
        <v>1499</v>
      </c>
      <c r="AH369" s="6" t="s">
        <v>1488</v>
      </c>
      <c r="AI369" s="6" t="s">
        <v>803</v>
      </c>
      <c r="AJ369" s="6" t="s">
        <v>652</v>
      </c>
      <c r="AK369" s="6" t="s">
        <v>2319</v>
      </c>
      <c r="AL369" s="6" t="s">
        <v>2319</v>
      </c>
      <c r="AM369" s="6" t="s">
        <v>2319</v>
      </c>
      <c r="AN369" s="6" t="s">
        <v>2319</v>
      </c>
      <c r="AO369" s="6" t="s">
        <v>2319</v>
      </c>
      <c r="AP369" s="6" t="s">
        <v>2319</v>
      </c>
      <c r="AQ369" s="6" t="s">
        <v>2319</v>
      </c>
      <c r="AR369" s="6" t="s">
        <v>2319</v>
      </c>
      <c r="AS369" s="6" t="s">
        <v>2319</v>
      </c>
      <c r="AT369" s="6" t="s">
        <v>2319</v>
      </c>
    </row>
    <row r="370" spans="1:46" ht="17.25" customHeight="1" x14ac:dyDescent="0.25">
      <c r="A370" t="s">
        <v>803</v>
      </c>
      <c r="B370" t="s">
        <v>2011</v>
      </c>
      <c r="C370" t="s">
        <v>1492</v>
      </c>
      <c r="D370" s="28" t="str">
        <f t="shared" si="55"/>
        <v>Marlboro township, Monmouth County</v>
      </c>
      <c r="E370" t="s">
        <v>2215</v>
      </c>
      <c r="F370" t="s">
        <v>2203</v>
      </c>
      <c r="G370" s="32">
        <f>COUNTIFS('Raw Data from UFBs'!$A$3:$A$1389,'Summary By Town'!$A370,'Raw Data from UFBs'!$D$3:$D$1389,'Summary By Town'!$G$2)</f>
        <v>1</v>
      </c>
      <c r="H370" s="33">
        <f>SUMIFS('Raw Data from UFBs'!E$3:E$1389,'Raw Data from UFBs'!$A$3:$A$1389,'Summary By Town'!$A370,'Raw Data from UFBs'!$D$3:$D$1389,'Summary By Town'!$G$2)</f>
        <v>541518.12</v>
      </c>
      <c r="I370" s="33">
        <f>SUMIFS('Raw Data from UFBs'!F$3:F$1389,'Raw Data from UFBs'!$A$3:$A$1389,'Summary By Town'!$A370,'Raw Data from UFBs'!$D$3:$D$1389,'Summary By Town'!$G$2)</f>
        <v>21688500</v>
      </c>
      <c r="J370" s="34">
        <f t="shared" si="56"/>
        <v>491062.99638133636</v>
      </c>
      <c r="K370" s="32">
        <f>COUNTIFS('Raw Data from UFBs'!$A$3:$A$1389,'Summary By Town'!$A370,'Raw Data from UFBs'!$D$3:$D$1389,'Summary By Town'!$K$2)</f>
        <v>0</v>
      </c>
      <c r="L370" s="33">
        <f>SUMIFS('Raw Data from UFBs'!E$3:E$1389,'Raw Data from UFBs'!$A$3:$A$1389,'Summary By Town'!$A370,'Raw Data from UFBs'!$D$3:$D$1389,'Summary By Town'!$K$2)</f>
        <v>0</v>
      </c>
      <c r="M370" s="33">
        <f>SUMIFS('Raw Data from UFBs'!F$3:F$1389,'Raw Data from UFBs'!$A$3:$A$1389,'Summary By Town'!$A370,'Raw Data from UFBs'!$D$3:$D$1389,'Summary By Town'!$K$2)</f>
        <v>0</v>
      </c>
      <c r="N370" s="34">
        <f t="shared" si="57"/>
        <v>0</v>
      </c>
      <c r="O370" s="32">
        <f>COUNTIFS('Raw Data from UFBs'!$A$3:$A$1389,'Summary By Town'!$A370,'Raw Data from UFBs'!$D$3:$D$1389,'Summary By Town'!$O$2)</f>
        <v>0</v>
      </c>
      <c r="P370" s="33">
        <f>SUMIFS('Raw Data from UFBs'!E$3:E$1389,'Raw Data from UFBs'!$A$3:$A$1389,'Summary By Town'!$A370,'Raw Data from UFBs'!$D$3:$D$1389,'Summary By Town'!$O$2)</f>
        <v>0</v>
      </c>
      <c r="Q370" s="33">
        <f>SUMIFS('Raw Data from UFBs'!F$3:F$1389,'Raw Data from UFBs'!$A$3:$A$1389,'Summary By Town'!$A370,'Raw Data from UFBs'!$D$3:$D$1389,'Summary By Town'!$O$2)</f>
        <v>0</v>
      </c>
      <c r="R370" s="34">
        <f t="shared" si="58"/>
        <v>0</v>
      </c>
      <c r="S370" s="32">
        <f t="shared" si="59"/>
        <v>1</v>
      </c>
      <c r="T370" s="33">
        <f t="shared" si="60"/>
        <v>541518.12</v>
      </c>
      <c r="U370" s="33">
        <f t="shared" si="61"/>
        <v>21688500</v>
      </c>
      <c r="V370" s="34">
        <f t="shared" si="62"/>
        <v>491062.99638133636</v>
      </c>
      <c r="W370" s="73">
        <v>7551597100</v>
      </c>
      <c r="X370" s="74">
        <v>2.2641630190254576</v>
      </c>
      <c r="Y370" s="75">
        <v>0.17122046293183435</v>
      </c>
      <c r="Z370" s="5">
        <f t="shared" si="63"/>
        <v>-8638.9496232705169</v>
      </c>
      <c r="AA370" s="10">
        <f t="shared" si="64"/>
        <v>2.872041465241836E-3</v>
      </c>
      <c r="AB370" s="73">
        <v>39058985.379999995</v>
      </c>
      <c r="AC370" s="7">
        <f t="shared" si="65"/>
        <v>-2.2117701059623678E-4</v>
      </c>
      <c r="AE370" s="6" t="s">
        <v>776</v>
      </c>
      <c r="AF370" s="6" t="s">
        <v>801</v>
      </c>
      <c r="AG370" s="6" t="s">
        <v>1497</v>
      </c>
      <c r="AH370" s="6" t="s">
        <v>780</v>
      </c>
      <c r="AI370" s="6" t="s">
        <v>805</v>
      </c>
      <c r="AJ370" s="6" t="s">
        <v>652</v>
      </c>
      <c r="AK370" s="6" t="s">
        <v>807</v>
      </c>
      <c r="AL370" s="6" t="s">
        <v>2319</v>
      </c>
      <c r="AM370" s="6" t="s">
        <v>2319</v>
      </c>
      <c r="AN370" s="6" t="s">
        <v>2319</v>
      </c>
      <c r="AO370" s="6" t="s">
        <v>2319</v>
      </c>
      <c r="AP370" s="6" t="s">
        <v>2319</v>
      </c>
      <c r="AQ370" s="6" t="s">
        <v>2319</v>
      </c>
      <c r="AR370" s="6" t="s">
        <v>2319</v>
      </c>
      <c r="AS370" s="6" t="s">
        <v>2319</v>
      </c>
      <c r="AT370" s="6" t="s">
        <v>2319</v>
      </c>
    </row>
    <row r="371" spans="1:46" ht="17.25" customHeight="1" x14ac:dyDescent="0.25">
      <c r="A371" t="s">
        <v>814</v>
      </c>
      <c r="B371" t="s">
        <v>2012</v>
      </c>
      <c r="C371" t="s">
        <v>1492</v>
      </c>
      <c r="D371" s="28" t="str">
        <f t="shared" si="55"/>
        <v>Middletown township, Monmouth County</v>
      </c>
      <c r="E371" t="s">
        <v>2215</v>
      </c>
      <c r="F371" t="s">
        <v>2201</v>
      </c>
      <c r="G371" s="32">
        <f>COUNTIFS('Raw Data from UFBs'!$A$3:$A$1389,'Summary By Town'!$A371,'Raw Data from UFBs'!$D$3:$D$1389,'Summary By Town'!$G$2)</f>
        <v>8</v>
      </c>
      <c r="H371" s="33">
        <f>SUMIFS('Raw Data from UFBs'!E$3:E$1389,'Raw Data from UFBs'!$A$3:$A$1389,'Summary By Town'!$A371,'Raw Data from UFBs'!$D$3:$D$1389,'Summary By Town'!$G$2)</f>
        <v>498915.32</v>
      </c>
      <c r="I371" s="33">
        <f>SUMIFS('Raw Data from UFBs'!F$3:F$1389,'Raw Data from UFBs'!$A$3:$A$1389,'Summary By Town'!$A371,'Raw Data from UFBs'!$D$3:$D$1389,'Summary By Town'!$G$2)</f>
        <v>88970900</v>
      </c>
      <c r="J371" s="34">
        <f t="shared" si="56"/>
        <v>1878223.2422203044</v>
      </c>
      <c r="K371" s="32">
        <f>COUNTIFS('Raw Data from UFBs'!$A$3:$A$1389,'Summary By Town'!$A371,'Raw Data from UFBs'!$D$3:$D$1389,'Summary By Town'!$K$2)</f>
        <v>0</v>
      </c>
      <c r="L371" s="33">
        <f>SUMIFS('Raw Data from UFBs'!E$3:E$1389,'Raw Data from UFBs'!$A$3:$A$1389,'Summary By Town'!$A371,'Raw Data from UFBs'!$D$3:$D$1389,'Summary By Town'!$K$2)</f>
        <v>0</v>
      </c>
      <c r="M371" s="33">
        <f>SUMIFS('Raw Data from UFBs'!F$3:F$1389,'Raw Data from UFBs'!$A$3:$A$1389,'Summary By Town'!$A371,'Raw Data from UFBs'!$D$3:$D$1389,'Summary By Town'!$K$2)</f>
        <v>0</v>
      </c>
      <c r="N371" s="34">
        <f t="shared" si="57"/>
        <v>0</v>
      </c>
      <c r="O371" s="32">
        <f>COUNTIFS('Raw Data from UFBs'!$A$3:$A$1389,'Summary By Town'!$A371,'Raw Data from UFBs'!$D$3:$D$1389,'Summary By Town'!$O$2)</f>
        <v>1</v>
      </c>
      <c r="P371" s="33">
        <f>SUMIFS('Raw Data from UFBs'!E$3:E$1389,'Raw Data from UFBs'!$A$3:$A$1389,'Summary By Town'!$A371,'Raw Data from UFBs'!$D$3:$D$1389,'Summary By Town'!$O$2)</f>
        <v>176645.69</v>
      </c>
      <c r="Q371" s="33">
        <f>SUMIFS('Raw Data from UFBs'!F$3:F$1389,'Raw Data from UFBs'!$A$3:$A$1389,'Summary By Town'!$A371,'Raw Data from UFBs'!$D$3:$D$1389,'Summary By Town'!$O$2)</f>
        <v>35028700</v>
      </c>
      <c r="R371" s="34">
        <f t="shared" si="58"/>
        <v>739474.57522361109</v>
      </c>
      <c r="S371" s="32">
        <f t="shared" si="59"/>
        <v>9</v>
      </c>
      <c r="T371" s="33">
        <f t="shared" si="60"/>
        <v>675561.01</v>
      </c>
      <c r="U371" s="33">
        <f t="shared" si="61"/>
        <v>123999600</v>
      </c>
      <c r="V371" s="34">
        <f t="shared" si="62"/>
        <v>2617697.8174439156</v>
      </c>
      <c r="W371" s="73">
        <v>12552696425</v>
      </c>
      <c r="X371" s="74">
        <v>2.1110534368206957</v>
      </c>
      <c r="Y371" s="75">
        <v>0.2513192941610416</v>
      </c>
      <c r="Z371" s="5">
        <f t="shared" si="63"/>
        <v>488096.45161098364</v>
      </c>
      <c r="AA371" s="10">
        <f t="shared" si="64"/>
        <v>9.87832381200918E-3</v>
      </c>
      <c r="AB371" s="73">
        <v>76214593.280000001</v>
      </c>
      <c r="AC371" s="7">
        <f t="shared" si="65"/>
        <v>6.4042387501537503E-3</v>
      </c>
      <c r="AE371" s="6" t="s">
        <v>825</v>
      </c>
      <c r="AF371" s="6" t="s">
        <v>1497</v>
      </c>
      <c r="AG371" s="6" t="s">
        <v>840</v>
      </c>
      <c r="AH371" s="6" t="s">
        <v>1500</v>
      </c>
      <c r="AI371" s="6" t="s">
        <v>1510</v>
      </c>
      <c r="AJ371" s="6" t="s">
        <v>1511</v>
      </c>
      <c r="AK371" s="6" t="s">
        <v>779</v>
      </c>
      <c r="AL371" s="6" t="s">
        <v>745</v>
      </c>
      <c r="AM371" s="6" t="s">
        <v>780</v>
      </c>
      <c r="AN371" s="6" t="s">
        <v>837</v>
      </c>
      <c r="AO371" s="6" t="s">
        <v>784</v>
      </c>
      <c r="AP371" s="6" t="s">
        <v>2319</v>
      </c>
      <c r="AQ371" s="6" t="s">
        <v>2319</v>
      </c>
      <c r="AR371" s="6" t="s">
        <v>2319</v>
      </c>
      <c r="AS371" s="6" t="s">
        <v>2319</v>
      </c>
      <c r="AT371" s="6" t="s">
        <v>2319</v>
      </c>
    </row>
    <row r="372" spans="1:46" ht="17.25" customHeight="1" x14ac:dyDescent="0.25">
      <c r="A372" t="s">
        <v>1506</v>
      </c>
      <c r="B372" t="s">
        <v>2013</v>
      </c>
      <c r="C372" t="s">
        <v>1492</v>
      </c>
      <c r="D372" s="28" t="str">
        <f t="shared" si="55"/>
        <v>Millstone township, Monmouth County</v>
      </c>
      <c r="E372" t="s">
        <v>2215</v>
      </c>
      <c r="F372" t="s">
        <v>2204</v>
      </c>
      <c r="G372" s="32">
        <f>COUNTIFS('Raw Data from UFBs'!$A$3:$A$1389,'Summary By Town'!$A372,'Raw Data from UFBs'!$D$3:$D$1389,'Summary By Town'!$G$2)</f>
        <v>0</v>
      </c>
      <c r="H372" s="33">
        <f>SUMIFS('Raw Data from UFBs'!E$3:E$1389,'Raw Data from UFBs'!$A$3:$A$1389,'Summary By Town'!$A372,'Raw Data from UFBs'!$D$3:$D$1389,'Summary By Town'!$G$2)</f>
        <v>0</v>
      </c>
      <c r="I372" s="33">
        <f>SUMIFS('Raw Data from UFBs'!F$3:F$1389,'Raw Data from UFBs'!$A$3:$A$1389,'Summary By Town'!$A372,'Raw Data from UFBs'!$D$3:$D$1389,'Summary By Town'!$G$2)</f>
        <v>0</v>
      </c>
      <c r="J372" s="34">
        <f t="shared" si="56"/>
        <v>0</v>
      </c>
      <c r="K372" s="32">
        <f>COUNTIFS('Raw Data from UFBs'!$A$3:$A$1389,'Summary By Town'!$A372,'Raw Data from UFBs'!$D$3:$D$1389,'Summary By Town'!$K$2)</f>
        <v>0</v>
      </c>
      <c r="L372" s="33">
        <f>SUMIFS('Raw Data from UFBs'!E$3:E$1389,'Raw Data from UFBs'!$A$3:$A$1389,'Summary By Town'!$A372,'Raw Data from UFBs'!$D$3:$D$1389,'Summary By Town'!$K$2)</f>
        <v>0</v>
      </c>
      <c r="M372" s="33">
        <f>SUMIFS('Raw Data from UFBs'!F$3:F$1389,'Raw Data from UFBs'!$A$3:$A$1389,'Summary By Town'!$A372,'Raw Data from UFBs'!$D$3:$D$1389,'Summary By Town'!$K$2)</f>
        <v>0</v>
      </c>
      <c r="N372" s="34">
        <f t="shared" si="57"/>
        <v>0</v>
      </c>
      <c r="O372" s="32">
        <f>COUNTIFS('Raw Data from UFBs'!$A$3:$A$1389,'Summary By Town'!$A372,'Raw Data from UFBs'!$D$3:$D$1389,'Summary By Town'!$O$2)</f>
        <v>0</v>
      </c>
      <c r="P372" s="33">
        <f>SUMIFS('Raw Data from UFBs'!E$3:E$1389,'Raw Data from UFBs'!$A$3:$A$1389,'Summary By Town'!$A372,'Raw Data from UFBs'!$D$3:$D$1389,'Summary By Town'!$O$2)</f>
        <v>0</v>
      </c>
      <c r="Q372" s="33">
        <f>SUMIFS('Raw Data from UFBs'!F$3:F$1389,'Raw Data from UFBs'!$A$3:$A$1389,'Summary By Town'!$A372,'Raw Data from UFBs'!$D$3:$D$1389,'Summary By Town'!$O$2)</f>
        <v>0</v>
      </c>
      <c r="R372" s="34">
        <f t="shared" si="58"/>
        <v>0</v>
      </c>
      <c r="S372" s="32">
        <f t="shared" si="59"/>
        <v>0</v>
      </c>
      <c r="T372" s="33">
        <f t="shared" si="60"/>
        <v>0</v>
      </c>
      <c r="U372" s="33">
        <f t="shared" si="61"/>
        <v>0</v>
      </c>
      <c r="V372" s="34">
        <f t="shared" si="62"/>
        <v>0</v>
      </c>
      <c r="W372" s="73">
        <v>2018951818</v>
      </c>
      <c r="X372" s="74">
        <v>2.2426220713413749</v>
      </c>
      <c r="Y372" s="75">
        <v>0.10124916368760596</v>
      </c>
      <c r="Z372" s="5">
        <f t="shared" si="63"/>
        <v>0</v>
      </c>
      <c r="AA372" s="10">
        <f t="shared" si="64"/>
        <v>0</v>
      </c>
      <c r="AB372" s="73">
        <v>6412481.5999999996</v>
      </c>
      <c r="AC372" s="7">
        <f t="shared" si="65"/>
        <v>0</v>
      </c>
      <c r="AE372" s="6" t="s">
        <v>888</v>
      </c>
      <c r="AF372" s="6" t="s">
        <v>1518</v>
      </c>
      <c r="AG372" s="6" t="s">
        <v>1509</v>
      </c>
      <c r="AH372" s="6" t="s">
        <v>605</v>
      </c>
      <c r="AI372" s="6" t="s">
        <v>776</v>
      </c>
      <c r="AJ372" s="6" t="s">
        <v>584</v>
      </c>
      <c r="AK372" s="6" t="s">
        <v>801</v>
      </c>
      <c r="AL372" s="6" t="s">
        <v>1488</v>
      </c>
      <c r="AM372" s="6" t="s">
        <v>2319</v>
      </c>
      <c r="AN372" s="6" t="s">
        <v>2319</v>
      </c>
      <c r="AO372" s="6" t="s">
        <v>2319</v>
      </c>
      <c r="AP372" s="6" t="s">
        <v>2319</v>
      </c>
      <c r="AQ372" s="6" t="s">
        <v>2319</v>
      </c>
      <c r="AR372" s="6" t="s">
        <v>2319</v>
      </c>
      <c r="AS372" s="6" t="s">
        <v>2319</v>
      </c>
      <c r="AT372" s="6" t="s">
        <v>2319</v>
      </c>
    </row>
    <row r="373" spans="1:46" ht="17.25" customHeight="1" x14ac:dyDescent="0.25">
      <c r="A373" t="s">
        <v>820</v>
      </c>
      <c r="B373" t="s">
        <v>2014</v>
      </c>
      <c r="C373" t="s">
        <v>1492</v>
      </c>
      <c r="D373" s="28" t="str">
        <f t="shared" si="55"/>
        <v>Neptune township, Monmouth County</v>
      </c>
      <c r="E373" t="s">
        <v>2215</v>
      </c>
      <c r="F373" t="s">
        <v>2201</v>
      </c>
      <c r="G373" s="32">
        <f>COUNTIFS('Raw Data from UFBs'!$A$3:$A$1389,'Summary By Town'!$A373,'Raw Data from UFBs'!$D$3:$D$1389,'Summary By Town'!$G$2)</f>
        <v>6</v>
      </c>
      <c r="H373" s="33">
        <f>SUMIFS('Raw Data from UFBs'!E$3:E$1389,'Raw Data from UFBs'!$A$3:$A$1389,'Summary By Town'!$A373,'Raw Data from UFBs'!$D$3:$D$1389,'Summary By Town'!$G$2)</f>
        <v>321581.12</v>
      </c>
      <c r="I373" s="33">
        <f>SUMIFS('Raw Data from UFBs'!F$3:F$1389,'Raw Data from UFBs'!$A$3:$A$1389,'Summary By Town'!$A373,'Raw Data from UFBs'!$D$3:$D$1389,'Summary By Town'!$G$2)</f>
        <v>48274500</v>
      </c>
      <c r="J373" s="34">
        <f t="shared" si="56"/>
        <v>986665.30619739799</v>
      </c>
      <c r="K373" s="32">
        <f>COUNTIFS('Raw Data from UFBs'!$A$3:$A$1389,'Summary By Town'!$A373,'Raw Data from UFBs'!$D$3:$D$1389,'Summary By Town'!$K$2)</f>
        <v>0</v>
      </c>
      <c r="L373" s="33">
        <f>SUMIFS('Raw Data from UFBs'!E$3:E$1389,'Raw Data from UFBs'!$A$3:$A$1389,'Summary By Town'!$A373,'Raw Data from UFBs'!$D$3:$D$1389,'Summary By Town'!$K$2)</f>
        <v>0</v>
      </c>
      <c r="M373" s="33">
        <f>SUMIFS('Raw Data from UFBs'!F$3:F$1389,'Raw Data from UFBs'!$A$3:$A$1389,'Summary By Town'!$A373,'Raw Data from UFBs'!$D$3:$D$1389,'Summary By Town'!$K$2)</f>
        <v>0</v>
      </c>
      <c r="N373" s="34">
        <f t="shared" si="57"/>
        <v>0</v>
      </c>
      <c r="O373" s="32">
        <f>COUNTIFS('Raw Data from UFBs'!$A$3:$A$1389,'Summary By Town'!$A373,'Raw Data from UFBs'!$D$3:$D$1389,'Summary By Town'!$O$2)</f>
        <v>0</v>
      </c>
      <c r="P373" s="33">
        <f>SUMIFS('Raw Data from UFBs'!E$3:E$1389,'Raw Data from UFBs'!$A$3:$A$1389,'Summary By Town'!$A373,'Raw Data from UFBs'!$D$3:$D$1389,'Summary By Town'!$O$2)</f>
        <v>0</v>
      </c>
      <c r="Q373" s="33">
        <f>SUMIFS('Raw Data from UFBs'!F$3:F$1389,'Raw Data from UFBs'!$A$3:$A$1389,'Summary By Town'!$A373,'Raw Data from UFBs'!$D$3:$D$1389,'Summary By Town'!$O$2)</f>
        <v>0</v>
      </c>
      <c r="R373" s="34">
        <f t="shared" si="58"/>
        <v>0</v>
      </c>
      <c r="S373" s="32">
        <f t="shared" si="59"/>
        <v>6</v>
      </c>
      <c r="T373" s="33">
        <f t="shared" si="60"/>
        <v>321581.12</v>
      </c>
      <c r="U373" s="33">
        <f t="shared" si="61"/>
        <v>48274500</v>
      </c>
      <c r="V373" s="34">
        <f t="shared" si="62"/>
        <v>986665.30619739799</v>
      </c>
      <c r="W373" s="73">
        <v>4777014300</v>
      </c>
      <c r="X373" s="74">
        <v>2.0438643718679592</v>
      </c>
      <c r="Y373" s="75">
        <v>0.3831559970414074</v>
      </c>
      <c r="Z373" s="5">
        <f t="shared" si="63"/>
        <v>254830.99447893706</v>
      </c>
      <c r="AA373" s="10">
        <f t="shared" si="64"/>
        <v>1.0105579964456041E-2</v>
      </c>
      <c r="AB373" s="73">
        <v>43721748.810000002</v>
      </c>
      <c r="AC373" s="7">
        <f t="shared" si="65"/>
        <v>5.8284721314864774E-3</v>
      </c>
      <c r="AE373" s="6" t="s">
        <v>747</v>
      </c>
      <c r="AF373" s="6" t="s">
        <v>1494</v>
      </c>
      <c r="AG373" s="6" t="s">
        <v>1508</v>
      </c>
      <c r="AH373" s="6" t="s">
        <v>729</v>
      </c>
      <c r="AI373" s="6" t="s">
        <v>832</v>
      </c>
      <c r="AJ373" s="6" t="s">
        <v>825</v>
      </c>
      <c r="AK373" s="6" t="s">
        <v>1495</v>
      </c>
      <c r="AL373" s="6" t="s">
        <v>846</v>
      </c>
      <c r="AM373" s="6" t="s">
        <v>2319</v>
      </c>
      <c r="AN373" s="6" t="s">
        <v>2319</v>
      </c>
      <c r="AO373" s="6" t="s">
        <v>2319</v>
      </c>
      <c r="AP373" s="6" t="s">
        <v>2319</v>
      </c>
      <c r="AQ373" s="6" t="s">
        <v>2319</v>
      </c>
      <c r="AR373" s="6" t="s">
        <v>2319</v>
      </c>
      <c r="AS373" s="6" t="s">
        <v>2319</v>
      </c>
      <c r="AT373" s="6" t="s">
        <v>2319</v>
      </c>
    </row>
    <row r="374" spans="1:46" ht="17.25" customHeight="1" x14ac:dyDescent="0.25">
      <c r="A374" t="s">
        <v>832</v>
      </c>
      <c r="B374" t="s">
        <v>2015</v>
      </c>
      <c r="C374" t="s">
        <v>1492</v>
      </c>
      <c r="D374" s="28" t="str">
        <f t="shared" si="55"/>
        <v>Ocean township, Monmouth County</v>
      </c>
      <c r="E374" t="s">
        <v>2215</v>
      </c>
      <c r="F374" t="s">
        <v>2203</v>
      </c>
      <c r="G374" s="32">
        <f>COUNTIFS('Raw Data from UFBs'!$A$3:$A$1389,'Summary By Town'!$A374,'Raw Data from UFBs'!$D$3:$D$1389,'Summary By Town'!$G$2)</f>
        <v>3</v>
      </c>
      <c r="H374" s="33">
        <f>SUMIFS('Raw Data from UFBs'!E$3:E$1389,'Raw Data from UFBs'!$A$3:$A$1389,'Summary By Town'!$A374,'Raw Data from UFBs'!$D$3:$D$1389,'Summary By Town'!$G$2)</f>
        <v>108042.4</v>
      </c>
      <c r="I374" s="33">
        <f>SUMIFS('Raw Data from UFBs'!F$3:F$1389,'Raw Data from UFBs'!$A$3:$A$1389,'Summary By Town'!$A374,'Raw Data from UFBs'!$D$3:$D$1389,'Summary By Town'!$G$2)</f>
        <v>21639900</v>
      </c>
      <c r="J374" s="34">
        <f t="shared" si="56"/>
        <v>429756.58136780973</v>
      </c>
      <c r="K374" s="32">
        <f>COUNTIFS('Raw Data from UFBs'!$A$3:$A$1389,'Summary By Town'!$A374,'Raw Data from UFBs'!$D$3:$D$1389,'Summary By Town'!$K$2)</f>
        <v>0</v>
      </c>
      <c r="L374" s="33">
        <f>SUMIFS('Raw Data from UFBs'!E$3:E$1389,'Raw Data from UFBs'!$A$3:$A$1389,'Summary By Town'!$A374,'Raw Data from UFBs'!$D$3:$D$1389,'Summary By Town'!$K$2)</f>
        <v>0</v>
      </c>
      <c r="M374" s="33">
        <f>SUMIFS('Raw Data from UFBs'!F$3:F$1389,'Raw Data from UFBs'!$A$3:$A$1389,'Summary By Town'!$A374,'Raw Data from UFBs'!$D$3:$D$1389,'Summary By Town'!$K$2)</f>
        <v>0</v>
      </c>
      <c r="N374" s="34">
        <f t="shared" si="57"/>
        <v>0</v>
      </c>
      <c r="O374" s="32">
        <f>COUNTIFS('Raw Data from UFBs'!$A$3:$A$1389,'Summary By Town'!$A374,'Raw Data from UFBs'!$D$3:$D$1389,'Summary By Town'!$O$2)</f>
        <v>0</v>
      </c>
      <c r="P374" s="33">
        <f>SUMIFS('Raw Data from UFBs'!E$3:E$1389,'Raw Data from UFBs'!$A$3:$A$1389,'Summary By Town'!$A374,'Raw Data from UFBs'!$D$3:$D$1389,'Summary By Town'!$O$2)</f>
        <v>0</v>
      </c>
      <c r="Q374" s="33">
        <f>SUMIFS('Raw Data from UFBs'!F$3:F$1389,'Raw Data from UFBs'!$A$3:$A$1389,'Summary By Town'!$A374,'Raw Data from UFBs'!$D$3:$D$1389,'Summary By Town'!$O$2)</f>
        <v>0</v>
      </c>
      <c r="R374" s="34">
        <f t="shared" si="58"/>
        <v>0</v>
      </c>
      <c r="S374" s="32">
        <f t="shared" si="59"/>
        <v>3</v>
      </c>
      <c r="T374" s="33">
        <f t="shared" si="60"/>
        <v>108042.4</v>
      </c>
      <c r="U374" s="33">
        <f t="shared" si="61"/>
        <v>21639900</v>
      </c>
      <c r="V374" s="34">
        <f t="shared" si="62"/>
        <v>429756.58136780973</v>
      </c>
      <c r="W374" s="73">
        <v>5609913694</v>
      </c>
      <c r="X374" s="74">
        <v>1.9859453203009705</v>
      </c>
      <c r="Y374" s="75">
        <v>0.20903257116608431</v>
      </c>
      <c r="Z374" s="5">
        <f t="shared" si="63"/>
        <v>67248.74251190525</v>
      </c>
      <c r="AA374" s="10">
        <f t="shared" si="64"/>
        <v>3.8574390231964949E-3</v>
      </c>
      <c r="AB374" s="73">
        <v>37463630.68</v>
      </c>
      <c r="AC374" s="7">
        <f t="shared" si="65"/>
        <v>1.7950407179250266E-3</v>
      </c>
      <c r="AE374" s="6" t="s">
        <v>729</v>
      </c>
      <c r="AF374" s="6" t="s">
        <v>1491</v>
      </c>
      <c r="AG374" s="6" t="s">
        <v>1502</v>
      </c>
      <c r="AH374" s="6" t="s">
        <v>1498</v>
      </c>
      <c r="AI374" s="6" t="s">
        <v>1519</v>
      </c>
      <c r="AJ374" s="6" t="s">
        <v>769</v>
      </c>
      <c r="AK374" s="6" t="s">
        <v>792</v>
      </c>
      <c r="AL374" s="6" t="s">
        <v>825</v>
      </c>
      <c r="AM374" s="6" t="s">
        <v>820</v>
      </c>
      <c r="AN374" s="6" t="s">
        <v>2319</v>
      </c>
      <c r="AO374" s="6" t="s">
        <v>2319</v>
      </c>
      <c r="AP374" s="6" t="s">
        <v>2319</v>
      </c>
      <c r="AQ374" s="6" t="s">
        <v>2319</v>
      </c>
      <c r="AR374" s="6" t="s">
        <v>2319</v>
      </c>
      <c r="AS374" s="6" t="s">
        <v>2319</v>
      </c>
      <c r="AT374" s="6" t="s">
        <v>2319</v>
      </c>
    </row>
    <row r="375" spans="1:46" ht="17.25" customHeight="1" x14ac:dyDescent="0.25">
      <c r="A375" t="s">
        <v>1513</v>
      </c>
      <c r="B375" t="s">
        <v>2016</v>
      </c>
      <c r="C375" t="s">
        <v>1492</v>
      </c>
      <c r="D375" s="28" t="str">
        <f t="shared" si="55"/>
        <v>Shrewsbury township, Monmouth County</v>
      </c>
      <c r="E375" t="s">
        <v>2215</v>
      </c>
      <c r="F375" t="s">
        <v>2205</v>
      </c>
      <c r="G375" s="32">
        <f>COUNTIFS('Raw Data from UFBs'!$A$3:$A$1389,'Summary By Town'!$A375,'Raw Data from UFBs'!$D$3:$D$1389,'Summary By Town'!$G$2)</f>
        <v>0</v>
      </c>
      <c r="H375" s="33">
        <f>SUMIFS('Raw Data from UFBs'!E$3:E$1389,'Raw Data from UFBs'!$A$3:$A$1389,'Summary By Town'!$A375,'Raw Data from UFBs'!$D$3:$D$1389,'Summary By Town'!$G$2)</f>
        <v>0</v>
      </c>
      <c r="I375" s="33">
        <f>SUMIFS('Raw Data from UFBs'!F$3:F$1389,'Raw Data from UFBs'!$A$3:$A$1389,'Summary By Town'!$A375,'Raw Data from UFBs'!$D$3:$D$1389,'Summary By Town'!$G$2)</f>
        <v>0</v>
      </c>
      <c r="J375" s="34">
        <f t="shared" si="56"/>
        <v>0</v>
      </c>
      <c r="K375" s="32">
        <f>COUNTIFS('Raw Data from UFBs'!$A$3:$A$1389,'Summary By Town'!$A375,'Raw Data from UFBs'!$D$3:$D$1389,'Summary By Town'!$K$2)</f>
        <v>0</v>
      </c>
      <c r="L375" s="33">
        <f>SUMIFS('Raw Data from UFBs'!E$3:E$1389,'Raw Data from UFBs'!$A$3:$A$1389,'Summary By Town'!$A375,'Raw Data from UFBs'!$D$3:$D$1389,'Summary By Town'!$K$2)</f>
        <v>0</v>
      </c>
      <c r="M375" s="33">
        <f>SUMIFS('Raw Data from UFBs'!F$3:F$1389,'Raw Data from UFBs'!$A$3:$A$1389,'Summary By Town'!$A375,'Raw Data from UFBs'!$D$3:$D$1389,'Summary By Town'!$K$2)</f>
        <v>0</v>
      </c>
      <c r="N375" s="34">
        <f t="shared" si="57"/>
        <v>0</v>
      </c>
      <c r="O375" s="32">
        <f>COUNTIFS('Raw Data from UFBs'!$A$3:$A$1389,'Summary By Town'!$A375,'Raw Data from UFBs'!$D$3:$D$1389,'Summary By Town'!$O$2)</f>
        <v>0</v>
      </c>
      <c r="P375" s="33">
        <f>SUMIFS('Raw Data from UFBs'!E$3:E$1389,'Raw Data from UFBs'!$A$3:$A$1389,'Summary By Town'!$A375,'Raw Data from UFBs'!$D$3:$D$1389,'Summary By Town'!$O$2)</f>
        <v>0</v>
      </c>
      <c r="Q375" s="33">
        <f>SUMIFS('Raw Data from UFBs'!F$3:F$1389,'Raw Data from UFBs'!$A$3:$A$1389,'Summary By Town'!$A375,'Raw Data from UFBs'!$D$3:$D$1389,'Summary By Town'!$O$2)</f>
        <v>0</v>
      </c>
      <c r="R375" s="34">
        <f t="shared" si="58"/>
        <v>0</v>
      </c>
      <c r="S375" s="32">
        <f t="shared" si="59"/>
        <v>0</v>
      </c>
      <c r="T375" s="33">
        <f t="shared" si="60"/>
        <v>0</v>
      </c>
      <c r="U375" s="33">
        <f t="shared" si="61"/>
        <v>0</v>
      </c>
      <c r="V375" s="34">
        <f t="shared" si="62"/>
        <v>0</v>
      </c>
      <c r="W375" s="73">
        <v>62153150</v>
      </c>
      <c r="X375" s="74">
        <v>2.6042501176222626</v>
      </c>
      <c r="Y375" s="75">
        <v>0.52020215766259237</v>
      </c>
      <c r="Z375" s="5">
        <f t="shared" si="63"/>
        <v>0</v>
      </c>
      <c r="AA375" s="10">
        <f t="shared" si="64"/>
        <v>0</v>
      </c>
      <c r="AB375" s="73">
        <v>1023210.8500000001</v>
      </c>
      <c r="AC375" s="7">
        <f t="shared" si="65"/>
        <v>0</v>
      </c>
      <c r="AE375" s="6" t="s">
        <v>825</v>
      </c>
      <c r="AF375" s="6" t="s">
        <v>844</v>
      </c>
      <c r="AG375" s="6" t="s">
        <v>2319</v>
      </c>
      <c r="AH375" s="6" t="s">
        <v>2319</v>
      </c>
      <c r="AI375" s="6" t="s">
        <v>2319</v>
      </c>
      <c r="AJ375" s="6" t="s">
        <v>2319</v>
      </c>
      <c r="AK375" s="6" t="s">
        <v>2319</v>
      </c>
      <c r="AL375" s="6" t="s">
        <v>2319</v>
      </c>
      <c r="AM375" s="6" t="s">
        <v>2319</v>
      </c>
      <c r="AN375" s="6" t="s">
        <v>2319</v>
      </c>
      <c r="AO375" s="6" t="s">
        <v>2319</v>
      </c>
      <c r="AP375" s="6" t="s">
        <v>2319</v>
      </c>
      <c r="AQ375" s="6" t="s">
        <v>2319</v>
      </c>
      <c r="AR375" s="6" t="s">
        <v>2319</v>
      </c>
      <c r="AS375" s="6" t="s">
        <v>2319</v>
      </c>
      <c r="AT375" s="6" t="s">
        <v>2319</v>
      </c>
    </row>
    <row r="376" spans="1:46" ht="17.25" customHeight="1" x14ac:dyDescent="0.25">
      <c r="A376" t="s">
        <v>1518</v>
      </c>
      <c r="B376" t="s">
        <v>2017</v>
      </c>
      <c r="C376" t="s">
        <v>1492</v>
      </c>
      <c r="D376" s="28" t="str">
        <f t="shared" si="55"/>
        <v>Upper Freehold township, Monmouth County</v>
      </c>
      <c r="E376" t="s">
        <v>2215</v>
      </c>
      <c r="F376" t="s">
        <v>2204</v>
      </c>
      <c r="G376" s="32">
        <f>COUNTIFS('Raw Data from UFBs'!$A$3:$A$1389,'Summary By Town'!$A376,'Raw Data from UFBs'!$D$3:$D$1389,'Summary By Town'!$G$2)</f>
        <v>0</v>
      </c>
      <c r="H376" s="33">
        <f>SUMIFS('Raw Data from UFBs'!E$3:E$1389,'Raw Data from UFBs'!$A$3:$A$1389,'Summary By Town'!$A376,'Raw Data from UFBs'!$D$3:$D$1389,'Summary By Town'!$G$2)</f>
        <v>0</v>
      </c>
      <c r="I376" s="33">
        <f>SUMIFS('Raw Data from UFBs'!F$3:F$1389,'Raw Data from UFBs'!$A$3:$A$1389,'Summary By Town'!$A376,'Raw Data from UFBs'!$D$3:$D$1389,'Summary By Town'!$G$2)</f>
        <v>0</v>
      </c>
      <c r="J376" s="34">
        <f t="shared" si="56"/>
        <v>0</v>
      </c>
      <c r="K376" s="32">
        <f>COUNTIFS('Raw Data from UFBs'!$A$3:$A$1389,'Summary By Town'!$A376,'Raw Data from UFBs'!$D$3:$D$1389,'Summary By Town'!$K$2)</f>
        <v>0</v>
      </c>
      <c r="L376" s="33">
        <f>SUMIFS('Raw Data from UFBs'!E$3:E$1389,'Raw Data from UFBs'!$A$3:$A$1389,'Summary By Town'!$A376,'Raw Data from UFBs'!$D$3:$D$1389,'Summary By Town'!$K$2)</f>
        <v>0</v>
      </c>
      <c r="M376" s="33">
        <f>SUMIFS('Raw Data from UFBs'!F$3:F$1389,'Raw Data from UFBs'!$A$3:$A$1389,'Summary By Town'!$A376,'Raw Data from UFBs'!$D$3:$D$1389,'Summary By Town'!$K$2)</f>
        <v>0</v>
      </c>
      <c r="N376" s="34">
        <f t="shared" si="57"/>
        <v>0</v>
      </c>
      <c r="O376" s="32">
        <f>COUNTIFS('Raw Data from UFBs'!$A$3:$A$1389,'Summary By Town'!$A376,'Raw Data from UFBs'!$D$3:$D$1389,'Summary By Town'!$O$2)</f>
        <v>0</v>
      </c>
      <c r="P376" s="33">
        <f>SUMIFS('Raw Data from UFBs'!E$3:E$1389,'Raw Data from UFBs'!$A$3:$A$1389,'Summary By Town'!$A376,'Raw Data from UFBs'!$D$3:$D$1389,'Summary By Town'!$O$2)</f>
        <v>0</v>
      </c>
      <c r="Q376" s="33">
        <f>SUMIFS('Raw Data from UFBs'!F$3:F$1389,'Raw Data from UFBs'!$A$3:$A$1389,'Summary By Town'!$A376,'Raw Data from UFBs'!$D$3:$D$1389,'Summary By Town'!$O$2)</f>
        <v>0</v>
      </c>
      <c r="R376" s="34">
        <f t="shared" si="58"/>
        <v>0</v>
      </c>
      <c r="S376" s="32">
        <f t="shared" si="59"/>
        <v>0</v>
      </c>
      <c r="T376" s="33">
        <f t="shared" si="60"/>
        <v>0</v>
      </c>
      <c r="U376" s="33">
        <f t="shared" si="61"/>
        <v>0</v>
      </c>
      <c r="V376" s="34">
        <f t="shared" si="62"/>
        <v>0</v>
      </c>
      <c r="W376" s="73">
        <v>1503591400</v>
      </c>
      <c r="X376" s="74">
        <v>2.3965137587883119</v>
      </c>
      <c r="Y376" s="75">
        <v>0.12412666413284186</v>
      </c>
      <c r="Z376" s="5">
        <f t="shared" si="63"/>
        <v>0</v>
      </c>
      <c r="AA376" s="10">
        <f t="shared" si="64"/>
        <v>0</v>
      </c>
      <c r="AB376" s="73">
        <v>5662365</v>
      </c>
      <c r="AC376" s="7">
        <f t="shared" si="65"/>
        <v>0</v>
      </c>
      <c r="AE376" s="6" t="s">
        <v>888</v>
      </c>
      <c r="AF376" s="6" t="s">
        <v>1493</v>
      </c>
      <c r="AG376" s="6" t="s">
        <v>1509</v>
      </c>
      <c r="AH376" s="6" t="s">
        <v>605</v>
      </c>
      <c r="AI376" s="6" t="s">
        <v>592</v>
      </c>
      <c r="AJ376" s="6" t="s">
        <v>1506</v>
      </c>
      <c r="AK376" s="6" t="s">
        <v>584</v>
      </c>
      <c r="AL376" s="6" t="s">
        <v>1561</v>
      </c>
      <c r="AM376" s="6" t="s">
        <v>1369</v>
      </c>
      <c r="AN376" s="6" t="s">
        <v>2319</v>
      </c>
      <c r="AO376" s="6" t="s">
        <v>2319</v>
      </c>
      <c r="AP376" s="6" t="s">
        <v>2319</v>
      </c>
      <c r="AQ376" s="6" t="s">
        <v>2319</v>
      </c>
      <c r="AR376" s="6" t="s">
        <v>2319</v>
      </c>
      <c r="AS376" s="6" t="s">
        <v>2319</v>
      </c>
      <c r="AT376" s="6" t="s">
        <v>2319</v>
      </c>
    </row>
    <row r="377" spans="1:46" ht="17.25" customHeight="1" x14ac:dyDescent="0.25">
      <c r="A377" t="s">
        <v>846</v>
      </c>
      <c r="B377" t="s">
        <v>2018</v>
      </c>
      <c r="C377" t="s">
        <v>1492</v>
      </c>
      <c r="D377" s="28" t="str">
        <f t="shared" si="55"/>
        <v>Wall township, Monmouth County</v>
      </c>
      <c r="E377" t="s">
        <v>2215</v>
      </c>
      <c r="F377" t="s">
        <v>2203</v>
      </c>
      <c r="G377" s="32">
        <f>COUNTIFS('Raw Data from UFBs'!$A$3:$A$1389,'Summary By Town'!$A377,'Raw Data from UFBs'!$D$3:$D$1389,'Summary By Town'!$G$2)</f>
        <v>2</v>
      </c>
      <c r="H377" s="33">
        <f>SUMIFS('Raw Data from UFBs'!E$3:E$1389,'Raw Data from UFBs'!$A$3:$A$1389,'Summary By Town'!$A377,'Raw Data from UFBs'!$D$3:$D$1389,'Summary By Town'!$G$2)</f>
        <v>78941</v>
      </c>
      <c r="I377" s="33">
        <f>SUMIFS('Raw Data from UFBs'!F$3:F$1389,'Raw Data from UFBs'!$A$3:$A$1389,'Summary By Town'!$A377,'Raw Data from UFBs'!$D$3:$D$1389,'Summary By Town'!$G$2)</f>
        <v>11387700</v>
      </c>
      <c r="J377" s="34">
        <f t="shared" si="56"/>
        <v>216253.95496211815</v>
      </c>
      <c r="K377" s="32">
        <f>COUNTIFS('Raw Data from UFBs'!$A$3:$A$1389,'Summary By Town'!$A377,'Raw Data from UFBs'!$D$3:$D$1389,'Summary By Town'!$K$2)</f>
        <v>0</v>
      </c>
      <c r="L377" s="33">
        <f>SUMIFS('Raw Data from UFBs'!E$3:E$1389,'Raw Data from UFBs'!$A$3:$A$1389,'Summary By Town'!$A377,'Raw Data from UFBs'!$D$3:$D$1389,'Summary By Town'!$K$2)</f>
        <v>0</v>
      </c>
      <c r="M377" s="33">
        <f>SUMIFS('Raw Data from UFBs'!F$3:F$1389,'Raw Data from UFBs'!$A$3:$A$1389,'Summary By Town'!$A377,'Raw Data from UFBs'!$D$3:$D$1389,'Summary By Town'!$K$2)</f>
        <v>0</v>
      </c>
      <c r="N377" s="34">
        <f t="shared" si="57"/>
        <v>0</v>
      </c>
      <c r="O377" s="32">
        <f>COUNTIFS('Raw Data from UFBs'!$A$3:$A$1389,'Summary By Town'!$A377,'Raw Data from UFBs'!$D$3:$D$1389,'Summary By Town'!$O$2)</f>
        <v>2</v>
      </c>
      <c r="P377" s="33">
        <f>SUMIFS('Raw Data from UFBs'!E$3:E$1389,'Raw Data from UFBs'!$A$3:$A$1389,'Summary By Town'!$A377,'Raw Data from UFBs'!$D$3:$D$1389,'Summary By Town'!$O$2)</f>
        <v>218337</v>
      </c>
      <c r="Q377" s="33">
        <f>SUMIFS('Raw Data from UFBs'!F$3:F$1389,'Raw Data from UFBs'!$A$3:$A$1389,'Summary By Town'!$A377,'Raw Data from UFBs'!$D$3:$D$1389,'Summary By Town'!$O$2)</f>
        <v>33277700</v>
      </c>
      <c r="R377" s="34">
        <f t="shared" si="58"/>
        <v>631947.99977544881</v>
      </c>
      <c r="S377" s="32">
        <f t="shared" si="59"/>
        <v>4</v>
      </c>
      <c r="T377" s="33">
        <f t="shared" si="60"/>
        <v>297278</v>
      </c>
      <c r="U377" s="33">
        <f t="shared" si="61"/>
        <v>44665400</v>
      </c>
      <c r="V377" s="34">
        <f t="shared" si="62"/>
        <v>848201.95473756699</v>
      </c>
      <c r="W377" s="73">
        <v>6543358900</v>
      </c>
      <c r="X377" s="74">
        <v>1.8990134527790348</v>
      </c>
      <c r="Y377" s="75">
        <v>0.24377088844137751</v>
      </c>
      <c r="Z377" s="5">
        <f t="shared" si="63"/>
        <v>134299.22191001396</v>
      </c>
      <c r="AA377" s="10">
        <f t="shared" si="64"/>
        <v>6.8260660438479084E-3</v>
      </c>
      <c r="AB377" s="73">
        <v>41536619.439999998</v>
      </c>
      <c r="AC377" s="7">
        <f t="shared" si="65"/>
        <v>3.2332728017023709E-3</v>
      </c>
      <c r="AE377" s="6" t="s">
        <v>1515</v>
      </c>
      <c r="AF377" s="6" t="s">
        <v>1514</v>
      </c>
      <c r="AG377" s="6" t="s">
        <v>747</v>
      </c>
      <c r="AH377" s="6" t="s">
        <v>782</v>
      </c>
      <c r="AI377" s="6" t="s">
        <v>825</v>
      </c>
      <c r="AJ377" s="6" t="s">
        <v>1497</v>
      </c>
      <c r="AK377" s="6" t="s">
        <v>820</v>
      </c>
      <c r="AL377" s="6" t="s">
        <v>1505</v>
      </c>
      <c r="AM377" s="6" t="s">
        <v>1562</v>
      </c>
      <c r="AN377" s="6" t="s">
        <v>1516</v>
      </c>
      <c r="AO377" s="6" t="s">
        <v>1496</v>
      </c>
      <c r="AP377" s="6" t="s">
        <v>1552</v>
      </c>
      <c r="AQ377" s="6" t="s">
        <v>1512</v>
      </c>
      <c r="AR377" s="6" t="s">
        <v>2319</v>
      </c>
      <c r="AS377" s="6" t="s">
        <v>2319</v>
      </c>
      <c r="AT377" s="6" t="s">
        <v>2319</v>
      </c>
    </row>
    <row r="378" spans="1:46" ht="17.25" customHeight="1" x14ac:dyDescent="0.25">
      <c r="A378" t="s">
        <v>1520</v>
      </c>
      <c r="B378" t="s">
        <v>2019</v>
      </c>
      <c r="C378" t="s">
        <v>1521</v>
      </c>
      <c r="D378" s="28" t="str">
        <f t="shared" si="55"/>
        <v>Boonton town, Morris County</v>
      </c>
      <c r="E378" t="s">
        <v>2214</v>
      </c>
      <c r="F378" t="s">
        <v>2201</v>
      </c>
      <c r="G378" s="32">
        <f>COUNTIFS('Raw Data from UFBs'!$A$3:$A$1389,'Summary By Town'!$A378,'Raw Data from UFBs'!$D$3:$D$1389,'Summary By Town'!$G$2)</f>
        <v>0</v>
      </c>
      <c r="H378" s="33">
        <f>SUMIFS('Raw Data from UFBs'!E$3:E$1389,'Raw Data from UFBs'!$A$3:$A$1389,'Summary By Town'!$A378,'Raw Data from UFBs'!$D$3:$D$1389,'Summary By Town'!$G$2)</f>
        <v>0</v>
      </c>
      <c r="I378" s="33">
        <f>SUMIFS('Raw Data from UFBs'!F$3:F$1389,'Raw Data from UFBs'!$A$3:$A$1389,'Summary By Town'!$A378,'Raw Data from UFBs'!$D$3:$D$1389,'Summary By Town'!$G$2)</f>
        <v>0</v>
      </c>
      <c r="J378" s="34">
        <f t="shared" si="56"/>
        <v>0</v>
      </c>
      <c r="K378" s="32">
        <f>COUNTIFS('Raw Data from UFBs'!$A$3:$A$1389,'Summary By Town'!$A378,'Raw Data from UFBs'!$D$3:$D$1389,'Summary By Town'!$K$2)</f>
        <v>0</v>
      </c>
      <c r="L378" s="33">
        <f>SUMIFS('Raw Data from UFBs'!E$3:E$1389,'Raw Data from UFBs'!$A$3:$A$1389,'Summary By Town'!$A378,'Raw Data from UFBs'!$D$3:$D$1389,'Summary By Town'!$K$2)</f>
        <v>0</v>
      </c>
      <c r="M378" s="33">
        <f>SUMIFS('Raw Data from UFBs'!F$3:F$1389,'Raw Data from UFBs'!$A$3:$A$1389,'Summary By Town'!$A378,'Raw Data from UFBs'!$D$3:$D$1389,'Summary By Town'!$K$2)</f>
        <v>0</v>
      </c>
      <c r="N378" s="34">
        <f t="shared" si="57"/>
        <v>0</v>
      </c>
      <c r="O378" s="32">
        <f>COUNTIFS('Raw Data from UFBs'!$A$3:$A$1389,'Summary By Town'!$A378,'Raw Data from UFBs'!$D$3:$D$1389,'Summary By Town'!$O$2)</f>
        <v>1</v>
      </c>
      <c r="P378" s="33">
        <f>SUMIFS('Raw Data from UFBs'!E$3:E$1389,'Raw Data from UFBs'!$A$3:$A$1389,'Summary By Town'!$A378,'Raw Data from UFBs'!$D$3:$D$1389,'Summary By Town'!$O$2)</f>
        <v>40000</v>
      </c>
      <c r="Q378" s="33">
        <f>SUMIFS('Raw Data from UFBs'!F$3:F$1389,'Raw Data from UFBs'!$A$3:$A$1389,'Summary By Town'!$A378,'Raw Data from UFBs'!$D$3:$D$1389,'Summary By Town'!$O$2)</f>
        <v>22750000</v>
      </c>
      <c r="R378" s="34">
        <f t="shared" si="58"/>
        <v>688994.39075762755</v>
      </c>
      <c r="S378" s="32">
        <f t="shared" si="59"/>
        <v>1</v>
      </c>
      <c r="T378" s="33">
        <f t="shared" si="60"/>
        <v>40000</v>
      </c>
      <c r="U378" s="33">
        <f t="shared" si="61"/>
        <v>22750000</v>
      </c>
      <c r="V378" s="34">
        <f t="shared" si="62"/>
        <v>688994.39075762755</v>
      </c>
      <c r="W378" s="73">
        <v>1198568300</v>
      </c>
      <c r="X378" s="74">
        <v>3.0285467725610005</v>
      </c>
      <c r="Y378" s="75">
        <v>0.27953849693790589</v>
      </c>
      <c r="Z378" s="5">
        <f t="shared" si="63"/>
        <v>181418.91651351916</v>
      </c>
      <c r="AA378" s="10">
        <f t="shared" si="64"/>
        <v>1.8980979223294992E-2</v>
      </c>
      <c r="AB378" s="73">
        <v>15541928.199999999</v>
      </c>
      <c r="AC378" s="7">
        <f t="shared" si="65"/>
        <v>1.1672870584585455E-2</v>
      </c>
      <c r="AE378" s="6" t="s">
        <v>849</v>
      </c>
      <c r="AF378" s="6" t="s">
        <v>1533</v>
      </c>
      <c r="AG378" s="6" t="s">
        <v>878</v>
      </c>
      <c r="AH378" s="6" t="s">
        <v>1535</v>
      </c>
      <c r="AI378" s="6" t="s">
        <v>2319</v>
      </c>
      <c r="AJ378" s="6" t="s">
        <v>2319</v>
      </c>
      <c r="AK378" s="6" t="s">
        <v>2319</v>
      </c>
      <c r="AL378" s="6" t="s">
        <v>2319</v>
      </c>
      <c r="AM378" s="6" t="s">
        <v>2319</v>
      </c>
      <c r="AN378" s="6" t="s">
        <v>2319</v>
      </c>
      <c r="AO378" s="6" t="s">
        <v>2319</v>
      </c>
      <c r="AP378" s="6" t="s">
        <v>2319</v>
      </c>
      <c r="AQ378" s="6" t="s">
        <v>2319</v>
      </c>
      <c r="AR378" s="6" t="s">
        <v>2319</v>
      </c>
      <c r="AS378" s="6" t="s">
        <v>2319</v>
      </c>
      <c r="AT378" s="6" t="s">
        <v>2319</v>
      </c>
    </row>
    <row r="379" spans="1:46" ht="17.25" customHeight="1" x14ac:dyDescent="0.25">
      <c r="A379" t="s">
        <v>850</v>
      </c>
      <c r="B379" t="s">
        <v>2020</v>
      </c>
      <c r="C379" t="s">
        <v>1521</v>
      </c>
      <c r="D379" s="28" t="str">
        <f t="shared" si="55"/>
        <v>Butler borough, Morris County</v>
      </c>
      <c r="E379" t="s">
        <v>2214</v>
      </c>
      <c r="F379" t="s">
        <v>2201</v>
      </c>
      <c r="G379" s="32">
        <f>COUNTIFS('Raw Data from UFBs'!$A$3:$A$1389,'Summary By Town'!$A379,'Raw Data from UFBs'!$D$3:$D$1389,'Summary By Town'!$G$2)</f>
        <v>0</v>
      </c>
      <c r="H379" s="33">
        <f>SUMIFS('Raw Data from UFBs'!E$3:E$1389,'Raw Data from UFBs'!$A$3:$A$1389,'Summary By Town'!$A379,'Raw Data from UFBs'!$D$3:$D$1389,'Summary By Town'!$G$2)</f>
        <v>0</v>
      </c>
      <c r="I379" s="33">
        <f>SUMIFS('Raw Data from UFBs'!F$3:F$1389,'Raw Data from UFBs'!$A$3:$A$1389,'Summary By Town'!$A379,'Raw Data from UFBs'!$D$3:$D$1389,'Summary By Town'!$G$2)</f>
        <v>0</v>
      </c>
      <c r="J379" s="34">
        <f t="shared" si="56"/>
        <v>0</v>
      </c>
      <c r="K379" s="32">
        <f>COUNTIFS('Raw Data from UFBs'!$A$3:$A$1389,'Summary By Town'!$A379,'Raw Data from UFBs'!$D$3:$D$1389,'Summary By Town'!$K$2)</f>
        <v>0</v>
      </c>
      <c r="L379" s="33">
        <f>SUMIFS('Raw Data from UFBs'!E$3:E$1389,'Raw Data from UFBs'!$A$3:$A$1389,'Summary By Town'!$A379,'Raw Data from UFBs'!$D$3:$D$1389,'Summary By Town'!$K$2)</f>
        <v>0</v>
      </c>
      <c r="M379" s="33">
        <f>SUMIFS('Raw Data from UFBs'!F$3:F$1389,'Raw Data from UFBs'!$A$3:$A$1389,'Summary By Town'!$A379,'Raw Data from UFBs'!$D$3:$D$1389,'Summary By Town'!$K$2)</f>
        <v>0</v>
      </c>
      <c r="N379" s="34">
        <f t="shared" si="57"/>
        <v>0</v>
      </c>
      <c r="O379" s="32">
        <f>COUNTIFS('Raw Data from UFBs'!$A$3:$A$1389,'Summary By Town'!$A379,'Raw Data from UFBs'!$D$3:$D$1389,'Summary By Town'!$O$2)</f>
        <v>1</v>
      </c>
      <c r="P379" s="33">
        <f>SUMIFS('Raw Data from UFBs'!E$3:E$1389,'Raw Data from UFBs'!$A$3:$A$1389,'Summary By Town'!$A379,'Raw Data from UFBs'!$D$3:$D$1389,'Summary By Town'!$O$2)</f>
        <v>71995.960000000006</v>
      </c>
      <c r="Q379" s="33">
        <f>SUMIFS('Raw Data from UFBs'!F$3:F$1389,'Raw Data from UFBs'!$A$3:$A$1389,'Summary By Town'!$A379,'Raw Data from UFBs'!$D$3:$D$1389,'Summary By Town'!$O$2)</f>
        <v>0</v>
      </c>
      <c r="R379" s="34">
        <f t="shared" si="58"/>
        <v>0</v>
      </c>
      <c r="S379" s="32">
        <f t="shared" si="59"/>
        <v>1</v>
      </c>
      <c r="T379" s="33">
        <f t="shared" si="60"/>
        <v>71995.960000000006</v>
      </c>
      <c r="U379" s="33">
        <f t="shared" si="61"/>
        <v>0</v>
      </c>
      <c r="V379" s="34">
        <f t="shared" si="62"/>
        <v>0</v>
      </c>
      <c r="W379" s="73">
        <v>829198750</v>
      </c>
      <c r="X379" s="74">
        <v>3.6532326349315274</v>
      </c>
      <c r="Y379" s="75">
        <v>0.27433056286834834</v>
      </c>
      <c r="Z379" s="5">
        <f t="shared" si="63"/>
        <v>-19750.692231047095</v>
      </c>
      <c r="AA379" s="10">
        <f t="shared" si="64"/>
        <v>0</v>
      </c>
      <c r="AB379" s="73">
        <v>16308232.620000001</v>
      </c>
      <c r="AC379" s="7">
        <f t="shared" si="65"/>
        <v>-1.2110872276144349E-3</v>
      </c>
      <c r="AE379" s="6" t="s">
        <v>1541</v>
      </c>
      <c r="AF379" s="6" t="s">
        <v>921</v>
      </c>
      <c r="AG379" s="6" t="s">
        <v>1581</v>
      </c>
      <c r="AH379" s="6" t="s">
        <v>1528</v>
      </c>
      <c r="AI379" s="6" t="s">
        <v>2319</v>
      </c>
      <c r="AJ379" s="6" t="s">
        <v>2319</v>
      </c>
      <c r="AK379" s="6" t="s">
        <v>2319</v>
      </c>
      <c r="AL379" s="6" t="s">
        <v>2319</v>
      </c>
      <c r="AM379" s="6" t="s">
        <v>2319</v>
      </c>
      <c r="AN379" s="6" t="s">
        <v>2319</v>
      </c>
      <c r="AO379" s="6" t="s">
        <v>2319</v>
      </c>
      <c r="AP379" s="6" t="s">
        <v>2319</v>
      </c>
      <c r="AQ379" s="6" t="s">
        <v>2319</v>
      </c>
      <c r="AR379" s="6" t="s">
        <v>2319</v>
      </c>
      <c r="AS379" s="6" t="s">
        <v>2319</v>
      </c>
      <c r="AT379" s="6" t="s">
        <v>2319</v>
      </c>
    </row>
    <row r="380" spans="1:46" ht="17.25" customHeight="1" x14ac:dyDescent="0.25">
      <c r="A380" t="s">
        <v>1522</v>
      </c>
      <c r="B380" t="s">
        <v>2021</v>
      </c>
      <c r="C380" t="s">
        <v>1521</v>
      </c>
      <c r="D380" s="28" t="str">
        <f t="shared" si="55"/>
        <v>Chatham borough, Morris County</v>
      </c>
      <c r="E380" t="s">
        <v>2214</v>
      </c>
      <c r="F380" t="s">
        <v>2201</v>
      </c>
      <c r="G380" s="32">
        <f>COUNTIFS('Raw Data from UFBs'!$A$3:$A$1389,'Summary By Town'!$A380,'Raw Data from UFBs'!$D$3:$D$1389,'Summary By Town'!$G$2)</f>
        <v>1</v>
      </c>
      <c r="H380" s="33">
        <f>SUMIFS('Raw Data from UFBs'!E$3:E$1389,'Raw Data from UFBs'!$A$3:$A$1389,'Summary By Town'!$A380,'Raw Data from UFBs'!$D$3:$D$1389,'Summary By Town'!$G$2)</f>
        <v>27439.919999999998</v>
      </c>
      <c r="I380" s="33">
        <f>SUMIFS('Raw Data from UFBs'!F$3:F$1389,'Raw Data from UFBs'!$A$3:$A$1389,'Summary By Town'!$A380,'Raw Data from UFBs'!$D$3:$D$1389,'Summary By Town'!$G$2)</f>
        <v>2671500</v>
      </c>
      <c r="J380" s="34">
        <f t="shared" si="56"/>
        <v>56202.647388842721</v>
      </c>
      <c r="K380" s="32">
        <f>COUNTIFS('Raw Data from UFBs'!$A$3:$A$1389,'Summary By Town'!$A380,'Raw Data from UFBs'!$D$3:$D$1389,'Summary By Town'!$K$2)</f>
        <v>0</v>
      </c>
      <c r="L380" s="33">
        <f>SUMIFS('Raw Data from UFBs'!E$3:E$1389,'Raw Data from UFBs'!$A$3:$A$1389,'Summary By Town'!$A380,'Raw Data from UFBs'!$D$3:$D$1389,'Summary By Town'!$K$2)</f>
        <v>0</v>
      </c>
      <c r="M380" s="33">
        <f>SUMIFS('Raw Data from UFBs'!F$3:F$1389,'Raw Data from UFBs'!$A$3:$A$1389,'Summary By Town'!$A380,'Raw Data from UFBs'!$D$3:$D$1389,'Summary By Town'!$K$2)</f>
        <v>0</v>
      </c>
      <c r="N380" s="34">
        <f t="shared" si="57"/>
        <v>0</v>
      </c>
      <c r="O380" s="32">
        <f>COUNTIFS('Raw Data from UFBs'!$A$3:$A$1389,'Summary By Town'!$A380,'Raw Data from UFBs'!$D$3:$D$1389,'Summary By Town'!$O$2)</f>
        <v>0</v>
      </c>
      <c r="P380" s="33">
        <f>SUMIFS('Raw Data from UFBs'!E$3:E$1389,'Raw Data from UFBs'!$A$3:$A$1389,'Summary By Town'!$A380,'Raw Data from UFBs'!$D$3:$D$1389,'Summary By Town'!$O$2)</f>
        <v>0</v>
      </c>
      <c r="Q380" s="33">
        <f>SUMIFS('Raw Data from UFBs'!F$3:F$1389,'Raw Data from UFBs'!$A$3:$A$1389,'Summary By Town'!$A380,'Raw Data from UFBs'!$D$3:$D$1389,'Summary By Town'!$O$2)</f>
        <v>0</v>
      </c>
      <c r="R380" s="34">
        <f t="shared" si="58"/>
        <v>0</v>
      </c>
      <c r="S380" s="32">
        <f t="shared" si="59"/>
        <v>1</v>
      </c>
      <c r="T380" s="33">
        <f t="shared" si="60"/>
        <v>27439.919999999998</v>
      </c>
      <c r="U380" s="33">
        <f t="shared" si="61"/>
        <v>2671500</v>
      </c>
      <c r="V380" s="34">
        <f t="shared" si="62"/>
        <v>56202.647388842721</v>
      </c>
      <c r="W380" s="73">
        <v>2239084737</v>
      </c>
      <c r="X380" s="74">
        <v>2.103786164658159</v>
      </c>
      <c r="Y380" s="75">
        <v>0.20532335917274064</v>
      </c>
      <c r="Z380" s="5">
        <f t="shared" si="63"/>
        <v>5905.659806446979</v>
      </c>
      <c r="AA380" s="10">
        <f t="shared" si="64"/>
        <v>1.1931214374581304E-3</v>
      </c>
      <c r="AB380" s="73">
        <v>17573998.16</v>
      </c>
      <c r="AC380" s="7">
        <f t="shared" si="65"/>
        <v>3.3604531835497691E-4</v>
      </c>
      <c r="AE380" s="6" t="s">
        <v>1523</v>
      </c>
      <c r="AF380" s="6" t="s">
        <v>1078</v>
      </c>
      <c r="AG380" s="6" t="s">
        <v>1526</v>
      </c>
      <c r="AH380" s="6" t="s">
        <v>1634</v>
      </c>
      <c r="AI380" s="6" t="s">
        <v>1429</v>
      </c>
      <c r="AJ380" s="6" t="s">
        <v>2319</v>
      </c>
      <c r="AK380" s="6" t="s">
        <v>2319</v>
      </c>
      <c r="AL380" s="6" t="s">
        <v>2319</v>
      </c>
      <c r="AM380" s="6" t="s">
        <v>2319</v>
      </c>
      <c r="AN380" s="6" t="s">
        <v>2319</v>
      </c>
      <c r="AO380" s="6" t="s">
        <v>2319</v>
      </c>
      <c r="AP380" s="6" t="s">
        <v>2319</v>
      </c>
      <c r="AQ380" s="6" t="s">
        <v>2319</v>
      </c>
      <c r="AR380" s="6" t="s">
        <v>2319</v>
      </c>
      <c r="AS380" s="6" t="s">
        <v>2319</v>
      </c>
      <c r="AT380" s="6" t="s">
        <v>2319</v>
      </c>
    </row>
    <row r="381" spans="1:46" ht="17.25" customHeight="1" x14ac:dyDescent="0.25">
      <c r="A381" t="s">
        <v>852</v>
      </c>
      <c r="B381" t="s">
        <v>2022</v>
      </c>
      <c r="C381" t="s">
        <v>1521</v>
      </c>
      <c r="D381" s="28" t="str">
        <f t="shared" si="55"/>
        <v>Chester borough, Morris County</v>
      </c>
      <c r="E381" t="s">
        <v>2214</v>
      </c>
      <c r="F381" t="s">
        <v>2206</v>
      </c>
      <c r="G381" s="32">
        <f>COUNTIFS('Raw Data from UFBs'!$A$3:$A$1389,'Summary By Town'!$A381,'Raw Data from UFBs'!$D$3:$D$1389,'Summary By Town'!$G$2)</f>
        <v>1</v>
      </c>
      <c r="H381" s="33">
        <f>SUMIFS('Raw Data from UFBs'!E$3:E$1389,'Raw Data from UFBs'!$A$3:$A$1389,'Summary By Town'!$A381,'Raw Data from UFBs'!$D$3:$D$1389,'Summary By Town'!$G$2)</f>
        <v>27439.919999999998</v>
      </c>
      <c r="I381" s="33">
        <f>SUMIFS('Raw Data from UFBs'!F$3:F$1389,'Raw Data from UFBs'!$A$3:$A$1389,'Summary By Town'!$A381,'Raw Data from UFBs'!$D$3:$D$1389,'Summary By Town'!$G$2)</f>
        <v>2671500</v>
      </c>
      <c r="J381" s="34">
        <f t="shared" si="56"/>
        <v>70869.561662445994</v>
      </c>
      <c r="K381" s="32">
        <f>COUNTIFS('Raw Data from UFBs'!$A$3:$A$1389,'Summary By Town'!$A381,'Raw Data from UFBs'!$D$3:$D$1389,'Summary By Town'!$K$2)</f>
        <v>0</v>
      </c>
      <c r="L381" s="33">
        <f>SUMIFS('Raw Data from UFBs'!E$3:E$1389,'Raw Data from UFBs'!$A$3:$A$1389,'Summary By Town'!$A381,'Raw Data from UFBs'!$D$3:$D$1389,'Summary By Town'!$K$2)</f>
        <v>0</v>
      </c>
      <c r="M381" s="33">
        <f>SUMIFS('Raw Data from UFBs'!F$3:F$1389,'Raw Data from UFBs'!$A$3:$A$1389,'Summary By Town'!$A381,'Raw Data from UFBs'!$D$3:$D$1389,'Summary By Town'!$K$2)</f>
        <v>0</v>
      </c>
      <c r="N381" s="34">
        <f t="shared" si="57"/>
        <v>0</v>
      </c>
      <c r="O381" s="32">
        <f>COUNTIFS('Raw Data from UFBs'!$A$3:$A$1389,'Summary By Town'!$A381,'Raw Data from UFBs'!$D$3:$D$1389,'Summary By Town'!$O$2)</f>
        <v>0</v>
      </c>
      <c r="P381" s="33">
        <f>SUMIFS('Raw Data from UFBs'!E$3:E$1389,'Raw Data from UFBs'!$A$3:$A$1389,'Summary By Town'!$A381,'Raw Data from UFBs'!$D$3:$D$1389,'Summary By Town'!$O$2)</f>
        <v>0</v>
      </c>
      <c r="Q381" s="33">
        <f>SUMIFS('Raw Data from UFBs'!F$3:F$1389,'Raw Data from UFBs'!$A$3:$A$1389,'Summary By Town'!$A381,'Raw Data from UFBs'!$D$3:$D$1389,'Summary By Town'!$O$2)</f>
        <v>0</v>
      </c>
      <c r="R381" s="34">
        <f t="shared" si="58"/>
        <v>0</v>
      </c>
      <c r="S381" s="32">
        <f t="shared" si="59"/>
        <v>1</v>
      </c>
      <c r="T381" s="33">
        <f t="shared" si="60"/>
        <v>27439.919999999998</v>
      </c>
      <c r="U381" s="33">
        <f t="shared" si="61"/>
        <v>2671500</v>
      </c>
      <c r="V381" s="34">
        <f t="shared" si="62"/>
        <v>70869.561662445994</v>
      </c>
      <c r="W381" s="73">
        <v>442217100</v>
      </c>
      <c r="X381" s="74">
        <v>2.6528003616861686</v>
      </c>
      <c r="Y381" s="75">
        <v>0.35890029172394805</v>
      </c>
      <c r="Z381" s="5">
        <f t="shared" si="63"/>
        <v>15586.911062118395</v>
      </c>
      <c r="AA381" s="10">
        <f t="shared" si="64"/>
        <v>6.0411503761387793E-3</v>
      </c>
      <c r="AB381" s="73">
        <v>5441266.4199999999</v>
      </c>
      <c r="AC381" s="7">
        <f t="shared" si="65"/>
        <v>2.864574137525579E-3</v>
      </c>
      <c r="AE381" s="6" t="s">
        <v>1524</v>
      </c>
      <c r="AF381" s="6" t="s">
        <v>2319</v>
      </c>
      <c r="AG381" s="6" t="s">
        <v>2319</v>
      </c>
      <c r="AH381" s="6" t="s">
        <v>2319</v>
      </c>
      <c r="AI381" s="6" t="s">
        <v>2319</v>
      </c>
      <c r="AJ381" s="6" t="s">
        <v>2319</v>
      </c>
      <c r="AK381" s="6" t="s">
        <v>2319</v>
      </c>
      <c r="AL381" s="6" t="s">
        <v>2319</v>
      </c>
      <c r="AM381" s="6" t="s">
        <v>2319</v>
      </c>
      <c r="AN381" s="6" t="s">
        <v>2319</v>
      </c>
      <c r="AO381" s="6" t="s">
        <v>2319</v>
      </c>
      <c r="AP381" s="6" t="s">
        <v>2319</v>
      </c>
      <c r="AQ381" s="6" t="s">
        <v>2319</v>
      </c>
      <c r="AR381" s="6" t="s">
        <v>2319</v>
      </c>
      <c r="AS381" s="6" t="s">
        <v>2319</v>
      </c>
      <c r="AT381" s="6" t="s">
        <v>2319</v>
      </c>
    </row>
    <row r="382" spans="1:46" ht="17.25" customHeight="1" x14ac:dyDescent="0.25">
      <c r="A382" t="s">
        <v>859</v>
      </c>
      <c r="B382" t="s">
        <v>2023</v>
      </c>
      <c r="C382" t="s">
        <v>1521</v>
      </c>
      <c r="D382" s="28" t="str">
        <f t="shared" si="55"/>
        <v>Dover town, Morris County</v>
      </c>
      <c r="E382" t="s">
        <v>2214</v>
      </c>
      <c r="F382" t="s">
        <v>2201</v>
      </c>
      <c r="G382" s="32">
        <f>COUNTIFS('Raw Data from UFBs'!$A$3:$A$1389,'Summary By Town'!$A382,'Raw Data from UFBs'!$D$3:$D$1389,'Summary By Town'!$G$2)</f>
        <v>0</v>
      </c>
      <c r="H382" s="33">
        <f>SUMIFS('Raw Data from UFBs'!E$3:E$1389,'Raw Data from UFBs'!$A$3:$A$1389,'Summary By Town'!$A382,'Raw Data from UFBs'!$D$3:$D$1389,'Summary By Town'!$G$2)</f>
        <v>0</v>
      </c>
      <c r="I382" s="33">
        <f>SUMIFS('Raw Data from UFBs'!F$3:F$1389,'Raw Data from UFBs'!$A$3:$A$1389,'Summary By Town'!$A382,'Raw Data from UFBs'!$D$3:$D$1389,'Summary By Town'!$G$2)</f>
        <v>0</v>
      </c>
      <c r="J382" s="34">
        <f t="shared" si="56"/>
        <v>0</v>
      </c>
      <c r="K382" s="32">
        <f>COUNTIFS('Raw Data from UFBs'!$A$3:$A$1389,'Summary By Town'!$A382,'Raw Data from UFBs'!$D$3:$D$1389,'Summary By Town'!$K$2)</f>
        <v>0</v>
      </c>
      <c r="L382" s="33">
        <f>SUMIFS('Raw Data from UFBs'!E$3:E$1389,'Raw Data from UFBs'!$A$3:$A$1389,'Summary By Town'!$A382,'Raw Data from UFBs'!$D$3:$D$1389,'Summary By Town'!$K$2)</f>
        <v>0</v>
      </c>
      <c r="M382" s="33">
        <f>SUMIFS('Raw Data from UFBs'!F$3:F$1389,'Raw Data from UFBs'!$A$3:$A$1389,'Summary By Town'!$A382,'Raw Data from UFBs'!$D$3:$D$1389,'Summary By Town'!$K$2)</f>
        <v>0</v>
      </c>
      <c r="N382" s="34">
        <f t="shared" si="57"/>
        <v>0</v>
      </c>
      <c r="O382" s="32">
        <f>COUNTIFS('Raw Data from UFBs'!$A$3:$A$1389,'Summary By Town'!$A382,'Raw Data from UFBs'!$D$3:$D$1389,'Summary By Town'!$O$2)</f>
        <v>1</v>
      </c>
      <c r="P382" s="33">
        <f>SUMIFS('Raw Data from UFBs'!E$3:E$1389,'Raw Data from UFBs'!$A$3:$A$1389,'Summary By Town'!$A382,'Raw Data from UFBs'!$D$3:$D$1389,'Summary By Town'!$O$2)</f>
        <v>181232</v>
      </c>
      <c r="Q382" s="33">
        <f>SUMIFS('Raw Data from UFBs'!F$3:F$1389,'Raw Data from UFBs'!$A$3:$A$1389,'Summary By Town'!$A382,'Raw Data from UFBs'!$D$3:$D$1389,'Summary By Town'!$O$2)</f>
        <v>8485000</v>
      </c>
      <c r="R382" s="34">
        <f t="shared" si="58"/>
        <v>231348.80920742283</v>
      </c>
      <c r="S382" s="32">
        <f t="shared" si="59"/>
        <v>1</v>
      </c>
      <c r="T382" s="33">
        <f t="shared" si="60"/>
        <v>181232</v>
      </c>
      <c r="U382" s="33">
        <f t="shared" si="61"/>
        <v>8485000</v>
      </c>
      <c r="V382" s="34">
        <f t="shared" si="62"/>
        <v>231348.80920742283</v>
      </c>
      <c r="W382" s="73">
        <v>1452696800</v>
      </c>
      <c r="X382" s="74">
        <v>2.7265622770468219</v>
      </c>
      <c r="Y382" s="75">
        <v>0.46036016233019872</v>
      </c>
      <c r="Z382" s="5">
        <f t="shared" si="63"/>
        <v>23071.782422200773</v>
      </c>
      <c r="AA382" s="10">
        <f t="shared" si="64"/>
        <v>5.8408609422145076E-3</v>
      </c>
      <c r="AB382" s="73">
        <v>32500928.039999999</v>
      </c>
      <c r="AC382" s="7">
        <f t="shared" si="65"/>
        <v>7.0988072690741455E-4</v>
      </c>
      <c r="AE382" s="6" t="s">
        <v>1544</v>
      </c>
      <c r="AF382" s="6" t="s">
        <v>1540</v>
      </c>
      <c r="AG382" s="6" t="s">
        <v>1532</v>
      </c>
      <c r="AH382" s="6" t="s">
        <v>881</v>
      </c>
      <c r="AI382" s="6" t="s">
        <v>1079</v>
      </c>
      <c r="AJ382" s="6" t="s">
        <v>2319</v>
      </c>
      <c r="AK382" s="6" t="s">
        <v>2319</v>
      </c>
      <c r="AL382" s="6" t="s">
        <v>2319</v>
      </c>
      <c r="AM382" s="6" t="s">
        <v>2319</v>
      </c>
      <c r="AN382" s="6" t="s">
        <v>2319</v>
      </c>
      <c r="AO382" s="6" t="s">
        <v>2319</v>
      </c>
      <c r="AP382" s="6" t="s">
        <v>2319</v>
      </c>
      <c r="AQ382" s="6" t="s">
        <v>2319</v>
      </c>
      <c r="AR382" s="6" t="s">
        <v>2319</v>
      </c>
      <c r="AS382" s="6" t="s">
        <v>2319</v>
      </c>
      <c r="AT382" s="6" t="s">
        <v>2319</v>
      </c>
    </row>
    <row r="383" spans="1:46" ht="17.25" customHeight="1" x14ac:dyDescent="0.25">
      <c r="A383" t="s">
        <v>1526</v>
      </c>
      <c r="B383" t="s">
        <v>2024</v>
      </c>
      <c r="C383" t="s">
        <v>1521</v>
      </c>
      <c r="D383" s="28" t="str">
        <f t="shared" si="55"/>
        <v>Florham Park borough, Morris County</v>
      </c>
      <c r="E383" t="s">
        <v>2214</v>
      </c>
      <c r="F383" t="s">
        <v>2203</v>
      </c>
      <c r="G383" s="32">
        <f>COUNTIFS('Raw Data from UFBs'!$A$3:$A$1389,'Summary By Town'!$A383,'Raw Data from UFBs'!$D$3:$D$1389,'Summary By Town'!$G$2)</f>
        <v>0</v>
      </c>
      <c r="H383" s="33">
        <f>SUMIFS('Raw Data from UFBs'!E$3:E$1389,'Raw Data from UFBs'!$A$3:$A$1389,'Summary By Town'!$A383,'Raw Data from UFBs'!$D$3:$D$1389,'Summary By Town'!$G$2)</f>
        <v>0</v>
      </c>
      <c r="I383" s="33">
        <f>SUMIFS('Raw Data from UFBs'!F$3:F$1389,'Raw Data from UFBs'!$A$3:$A$1389,'Summary By Town'!$A383,'Raw Data from UFBs'!$D$3:$D$1389,'Summary By Town'!$G$2)</f>
        <v>0</v>
      </c>
      <c r="J383" s="34">
        <f t="shared" si="56"/>
        <v>0</v>
      </c>
      <c r="K383" s="32">
        <f>COUNTIFS('Raw Data from UFBs'!$A$3:$A$1389,'Summary By Town'!$A383,'Raw Data from UFBs'!$D$3:$D$1389,'Summary By Town'!$K$2)</f>
        <v>0</v>
      </c>
      <c r="L383" s="33">
        <f>SUMIFS('Raw Data from UFBs'!E$3:E$1389,'Raw Data from UFBs'!$A$3:$A$1389,'Summary By Town'!$A383,'Raw Data from UFBs'!$D$3:$D$1389,'Summary By Town'!$K$2)</f>
        <v>0</v>
      </c>
      <c r="M383" s="33">
        <f>SUMIFS('Raw Data from UFBs'!F$3:F$1389,'Raw Data from UFBs'!$A$3:$A$1389,'Summary By Town'!$A383,'Raw Data from UFBs'!$D$3:$D$1389,'Summary By Town'!$K$2)</f>
        <v>0</v>
      </c>
      <c r="N383" s="34">
        <f t="shared" si="57"/>
        <v>0</v>
      </c>
      <c r="O383" s="32">
        <f>COUNTIFS('Raw Data from UFBs'!$A$3:$A$1389,'Summary By Town'!$A383,'Raw Data from UFBs'!$D$3:$D$1389,'Summary By Town'!$O$2)</f>
        <v>0</v>
      </c>
      <c r="P383" s="33">
        <f>SUMIFS('Raw Data from UFBs'!E$3:E$1389,'Raw Data from UFBs'!$A$3:$A$1389,'Summary By Town'!$A383,'Raw Data from UFBs'!$D$3:$D$1389,'Summary By Town'!$O$2)</f>
        <v>0</v>
      </c>
      <c r="Q383" s="33">
        <f>SUMIFS('Raw Data from UFBs'!F$3:F$1389,'Raw Data from UFBs'!$A$3:$A$1389,'Summary By Town'!$A383,'Raw Data from UFBs'!$D$3:$D$1389,'Summary By Town'!$O$2)</f>
        <v>0</v>
      </c>
      <c r="R383" s="34">
        <f t="shared" si="58"/>
        <v>0</v>
      </c>
      <c r="S383" s="32">
        <f t="shared" si="59"/>
        <v>0</v>
      </c>
      <c r="T383" s="33">
        <f t="shared" si="60"/>
        <v>0</v>
      </c>
      <c r="U383" s="33">
        <f t="shared" si="61"/>
        <v>0</v>
      </c>
      <c r="V383" s="34">
        <f t="shared" si="62"/>
        <v>0</v>
      </c>
      <c r="W383" s="73">
        <v>3856374645</v>
      </c>
      <c r="X383" s="74">
        <v>1.539379288525258</v>
      </c>
      <c r="Y383" s="75">
        <v>0.27518785067617707</v>
      </c>
      <c r="Z383" s="5">
        <f t="shared" si="63"/>
        <v>0</v>
      </c>
      <c r="AA383" s="10">
        <f t="shared" si="64"/>
        <v>0</v>
      </c>
      <c r="AB383" s="73">
        <v>24130598.009999998</v>
      </c>
      <c r="AC383" s="7">
        <f t="shared" si="65"/>
        <v>0</v>
      </c>
      <c r="AE383" s="6" t="s">
        <v>1522</v>
      </c>
      <c r="AF383" s="6" t="s">
        <v>1078</v>
      </c>
      <c r="AG383" s="6" t="s">
        <v>866</v>
      </c>
      <c r="AH383" s="6" t="s">
        <v>860</v>
      </c>
      <c r="AI383" s="6" t="s">
        <v>1429</v>
      </c>
      <c r="AJ383" s="6" t="s">
        <v>417</v>
      </c>
      <c r="AK383" s="6" t="s">
        <v>1525</v>
      </c>
      <c r="AL383" s="6" t="s">
        <v>2319</v>
      </c>
      <c r="AM383" s="6" t="s">
        <v>2319</v>
      </c>
      <c r="AN383" s="6" t="s">
        <v>2319</v>
      </c>
      <c r="AO383" s="6" t="s">
        <v>2319</v>
      </c>
      <c r="AP383" s="6" t="s">
        <v>2319</v>
      </c>
      <c r="AQ383" s="6" t="s">
        <v>2319</v>
      </c>
      <c r="AR383" s="6" t="s">
        <v>2319</v>
      </c>
      <c r="AS383" s="6" t="s">
        <v>2319</v>
      </c>
      <c r="AT383" s="6" t="s">
        <v>2319</v>
      </c>
    </row>
    <row r="384" spans="1:46" ht="17.25" customHeight="1" x14ac:dyDescent="0.25">
      <c r="A384" t="s">
        <v>1528</v>
      </c>
      <c r="B384" t="s">
        <v>2025</v>
      </c>
      <c r="C384" t="s">
        <v>1521</v>
      </c>
      <c r="D384" s="28" t="str">
        <f t="shared" si="55"/>
        <v>Kinnelon borough, Morris County</v>
      </c>
      <c r="E384" t="s">
        <v>2214</v>
      </c>
      <c r="F384" t="s">
        <v>2201</v>
      </c>
      <c r="G384" s="32">
        <f>COUNTIFS('Raw Data from UFBs'!$A$3:$A$1389,'Summary By Town'!$A384,'Raw Data from UFBs'!$D$3:$D$1389,'Summary By Town'!$G$2)</f>
        <v>0</v>
      </c>
      <c r="H384" s="33">
        <f>SUMIFS('Raw Data from UFBs'!E$3:E$1389,'Raw Data from UFBs'!$A$3:$A$1389,'Summary By Town'!$A384,'Raw Data from UFBs'!$D$3:$D$1389,'Summary By Town'!$G$2)</f>
        <v>0</v>
      </c>
      <c r="I384" s="33">
        <f>SUMIFS('Raw Data from UFBs'!F$3:F$1389,'Raw Data from UFBs'!$A$3:$A$1389,'Summary By Town'!$A384,'Raw Data from UFBs'!$D$3:$D$1389,'Summary By Town'!$G$2)</f>
        <v>0</v>
      </c>
      <c r="J384" s="34">
        <f t="shared" si="56"/>
        <v>0</v>
      </c>
      <c r="K384" s="32">
        <f>COUNTIFS('Raw Data from UFBs'!$A$3:$A$1389,'Summary By Town'!$A384,'Raw Data from UFBs'!$D$3:$D$1389,'Summary By Town'!$K$2)</f>
        <v>0</v>
      </c>
      <c r="L384" s="33">
        <f>SUMIFS('Raw Data from UFBs'!E$3:E$1389,'Raw Data from UFBs'!$A$3:$A$1389,'Summary By Town'!$A384,'Raw Data from UFBs'!$D$3:$D$1389,'Summary By Town'!$K$2)</f>
        <v>0</v>
      </c>
      <c r="M384" s="33">
        <f>SUMIFS('Raw Data from UFBs'!F$3:F$1389,'Raw Data from UFBs'!$A$3:$A$1389,'Summary By Town'!$A384,'Raw Data from UFBs'!$D$3:$D$1389,'Summary By Town'!$K$2)</f>
        <v>0</v>
      </c>
      <c r="N384" s="34">
        <f t="shared" si="57"/>
        <v>0</v>
      </c>
      <c r="O384" s="32">
        <f>COUNTIFS('Raw Data from UFBs'!$A$3:$A$1389,'Summary By Town'!$A384,'Raw Data from UFBs'!$D$3:$D$1389,'Summary By Town'!$O$2)</f>
        <v>0</v>
      </c>
      <c r="P384" s="33">
        <f>SUMIFS('Raw Data from UFBs'!E$3:E$1389,'Raw Data from UFBs'!$A$3:$A$1389,'Summary By Town'!$A384,'Raw Data from UFBs'!$D$3:$D$1389,'Summary By Town'!$O$2)</f>
        <v>0</v>
      </c>
      <c r="Q384" s="33">
        <f>SUMIFS('Raw Data from UFBs'!F$3:F$1389,'Raw Data from UFBs'!$A$3:$A$1389,'Summary By Town'!$A384,'Raw Data from UFBs'!$D$3:$D$1389,'Summary By Town'!$O$2)</f>
        <v>0</v>
      </c>
      <c r="R384" s="34">
        <f t="shared" si="58"/>
        <v>0</v>
      </c>
      <c r="S384" s="32">
        <f t="shared" si="59"/>
        <v>0</v>
      </c>
      <c r="T384" s="33">
        <f t="shared" si="60"/>
        <v>0</v>
      </c>
      <c r="U384" s="33">
        <f t="shared" si="61"/>
        <v>0</v>
      </c>
      <c r="V384" s="34">
        <f t="shared" si="62"/>
        <v>0</v>
      </c>
      <c r="W384" s="73">
        <v>2242745800</v>
      </c>
      <c r="X384" s="74">
        <v>2.585340391283216</v>
      </c>
      <c r="Y384" s="75">
        <v>0.20357764014963278</v>
      </c>
      <c r="Z384" s="5">
        <f t="shared" si="63"/>
        <v>0</v>
      </c>
      <c r="AA384" s="10">
        <f t="shared" si="64"/>
        <v>0</v>
      </c>
      <c r="AB384" s="73">
        <v>15472206.16</v>
      </c>
      <c r="AC384" s="7">
        <f t="shared" si="65"/>
        <v>0</v>
      </c>
      <c r="AE384" s="6" t="s">
        <v>1529</v>
      </c>
      <c r="AF384" s="6" t="s">
        <v>849</v>
      </c>
      <c r="AG384" s="6" t="s">
        <v>1533</v>
      </c>
      <c r="AH384" s="6" t="s">
        <v>1539</v>
      </c>
      <c r="AI384" s="6" t="s">
        <v>1541</v>
      </c>
      <c r="AJ384" s="6" t="s">
        <v>850</v>
      </c>
      <c r="AK384" s="6" t="s">
        <v>1581</v>
      </c>
      <c r="AL384" s="6" t="s">
        <v>1079</v>
      </c>
      <c r="AM384" s="6" t="s">
        <v>2319</v>
      </c>
      <c r="AN384" s="6" t="s">
        <v>2319</v>
      </c>
      <c r="AO384" s="6" t="s">
        <v>2319</v>
      </c>
      <c r="AP384" s="6" t="s">
        <v>2319</v>
      </c>
      <c r="AQ384" s="6" t="s">
        <v>2319</v>
      </c>
      <c r="AR384" s="6" t="s">
        <v>2319</v>
      </c>
      <c r="AS384" s="6" t="s">
        <v>2319</v>
      </c>
      <c r="AT384" s="6" t="s">
        <v>2319</v>
      </c>
    </row>
    <row r="385" spans="1:46" ht="17.25" customHeight="1" x14ac:dyDescent="0.25">
      <c r="A385" t="s">
        <v>1529</v>
      </c>
      <c r="B385" t="s">
        <v>2026</v>
      </c>
      <c r="C385" t="s">
        <v>1521</v>
      </c>
      <c r="D385" s="28" t="str">
        <f t="shared" si="55"/>
        <v>Lincoln Park borough, Morris County</v>
      </c>
      <c r="E385" t="s">
        <v>2214</v>
      </c>
      <c r="F385" t="s">
        <v>2203</v>
      </c>
      <c r="G385" s="32">
        <f>COUNTIFS('Raw Data from UFBs'!$A$3:$A$1389,'Summary By Town'!$A385,'Raw Data from UFBs'!$D$3:$D$1389,'Summary By Town'!$G$2)</f>
        <v>0</v>
      </c>
      <c r="H385" s="33">
        <f>SUMIFS('Raw Data from UFBs'!E$3:E$1389,'Raw Data from UFBs'!$A$3:$A$1389,'Summary By Town'!$A385,'Raw Data from UFBs'!$D$3:$D$1389,'Summary By Town'!$G$2)</f>
        <v>0</v>
      </c>
      <c r="I385" s="33">
        <f>SUMIFS('Raw Data from UFBs'!F$3:F$1389,'Raw Data from UFBs'!$A$3:$A$1389,'Summary By Town'!$A385,'Raw Data from UFBs'!$D$3:$D$1389,'Summary By Town'!$G$2)</f>
        <v>0</v>
      </c>
      <c r="J385" s="34">
        <f t="shared" si="56"/>
        <v>0</v>
      </c>
      <c r="K385" s="32">
        <f>COUNTIFS('Raw Data from UFBs'!$A$3:$A$1389,'Summary By Town'!$A385,'Raw Data from UFBs'!$D$3:$D$1389,'Summary By Town'!$K$2)</f>
        <v>0</v>
      </c>
      <c r="L385" s="33">
        <f>SUMIFS('Raw Data from UFBs'!E$3:E$1389,'Raw Data from UFBs'!$A$3:$A$1389,'Summary By Town'!$A385,'Raw Data from UFBs'!$D$3:$D$1389,'Summary By Town'!$K$2)</f>
        <v>0</v>
      </c>
      <c r="M385" s="33">
        <f>SUMIFS('Raw Data from UFBs'!F$3:F$1389,'Raw Data from UFBs'!$A$3:$A$1389,'Summary By Town'!$A385,'Raw Data from UFBs'!$D$3:$D$1389,'Summary By Town'!$K$2)</f>
        <v>0</v>
      </c>
      <c r="N385" s="34">
        <f t="shared" si="57"/>
        <v>0</v>
      </c>
      <c r="O385" s="32">
        <f>COUNTIFS('Raw Data from UFBs'!$A$3:$A$1389,'Summary By Town'!$A385,'Raw Data from UFBs'!$D$3:$D$1389,'Summary By Town'!$O$2)</f>
        <v>0</v>
      </c>
      <c r="P385" s="33">
        <f>SUMIFS('Raw Data from UFBs'!E$3:E$1389,'Raw Data from UFBs'!$A$3:$A$1389,'Summary By Town'!$A385,'Raw Data from UFBs'!$D$3:$D$1389,'Summary By Town'!$O$2)</f>
        <v>0</v>
      </c>
      <c r="Q385" s="33">
        <f>SUMIFS('Raw Data from UFBs'!F$3:F$1389,'Raw Data from UFBs'!$A$3:$A$1389,'Summary By Town'!$A385,'Raw Data from UFBs'!$D$3:$D$1389,'Summary By Town'!$O$2)</f>
        <v>0</v>
      </c>
      <c r="R385" s="34">
        <f t="shared" si="58"/>
        <v>0</v>
      </c>
      <c r="S385" s="32">
        <f t="shared" si="59"/>
        <v>0</v>
      </c>
      <c r="T385" s="33">
        <f t="shared" si="60"/>
        <v>0</v>
      </c>
      <c r="U385" s="33">
        <f t="shared" si="61"/>
        <v>0</v>
      </c>
      <c r="V385" s="34">
        <f t="shared" si="62"/>
        <v>0</v>
      </c>
      <c r="W385" s="73">
        <v>1452295900</v>
      </c>
      <c r="X385" s="74">
        <v>2.7652110150210198</v>
      </c>
      <c r="Y385" s="75">
        <v>0.37468425311205911</v>
      </c>
      <c r="Z385" s="5">
        <f t="shared" si="63"/>
        <v>0</v>
      </c>
      <c r="AA385" s="10">
        <f t="shared" si="64"/>
        <v>0</v>
      </c>
      <c r="AB385" s="73">
        <v>24377152.800000001</v>
      </c>
      <c r="AC385" s="7">
        <f t="shared" si="65"/>
        <v>0</v>
      </c>
      <c r="AE385" s="6" t="s">
        <v>1533</v>
      </c>
      <c r="AF385" s="6" t="s">
        <v>1539</v>
      </c>
      <c r="AG385" s="6" t="s">
        <v>1425</v>
      </c>
      <c r="AH385" s="6" t="s">
        <v>1580</v>
      </c>
      <c r="AI385" s="6" t="s">
        <v>1528</v>
      </c>
      <c r="AJ385" s="6" t="s">
        <v>2319</v>
      </c>
      <c r="AK385" s="6" t="s">
        <v>2319</v>
      </c>
      <c r="AL385" s="6" t="s">
        <v>2319</v>
      </c>
      <c r="AM385" s="6" t="s">
        <v>2319</v>
      </c>
      <c r="AN385" s="6" t="s">
        <v>2319</v>
      </c>
      <c r="AO385" s="6" t="s">
        <v>2319</v>
      </c>
      <c r="AP385" s="6" t="s">
        <v>2319</v>
      </c>
      <c r="AQ385" s="6" t="s">
        <v>2319</v>
      </c>
      <c r="AR385" s="6" t="s">
        <v>2319</v>
      </c>
      <c r="AS385" s="6" t="s">
        <v>2319</v>
      </c>
      <c r="AT385" s="6" t="s">
        <v>2319</v>
      </c>
    </row>
    <row r="386" spans="1:46" ht="17.25" customHeight="1" x14ac:dyDescent="0.25">
      <c r="A386" t="s">
        <v>1078</v>
      </c>
      <c r="B386" t="s">
        <v>2027</v>
      </c>
      <c r="C386" t="s">
        <v>1521</v>
      </c>
      <c r="D386" s="28" t="str">
        <f t="shared" si="55"/>
        <v>Madison borough, Morris County</v>
      </c>
      <c r="E386" t="s">
        <v>2214</v>
      </c>
      <c r="F386" t="s">
        <v>2201</v>
      </c>
      <c r="G386" s="32">
        <f>COUNTIFS('Raw Data from UFBs'!$A$3:$A$1389,'Summary By Town'!$A386,'Raw Data from UFBs'!$D$3:$D$1389,'Summary By Town'!$G$2)</f>
        <v>0</v>
      </c>
      <c r="H386" s="33">
        <f>SUMIFS('Raw Data from UFBs'!E$3:E$1389,'Raw Data from UFBs'!$A$3:$A$1389,'Summary By Town'!$A386,'Raw Data from UFBs'!$D$3:$D$1389,'Summary By Town'!$G$2)</f>
        <v>0</v>
      </c>
      <c r="I386" s="33">
        <f>SUMIFS('Raw Data from UFBs'!F$3:F$1389,'Raw Data from UFBs'!$A$3:$A$1389,'Summary By Town'!$A386,'Raw Data from UFBs'!$D$3:$D$1389,'Summary By Town'!$G$2)</f>
        <v>0</v>
      </c>
      <c r="J386" s="34">
        <f t="shared" si="56"/>
        <v>0</v>
      </c>
      <c r="K386" s="32">
        <f>COUNTIFS('Raw Data from UFBs'!$A$3:$A$1389,'Summary By Town'!$A386,'Raw Data from UFBs'!$D$3:$D$1389,'Summary By Town'!$K$2)</f>
        <v>0</v>
      </c>
      <c r="L386" s="33">
        <f>SUMIFS('Raw Data from UFBs'!E$3:E$1389,'Raw Data from UFBs'!$A$3:$A$1389,'Summary By Town'!$A386,'Raw Data from UFBs'!$D$3:$D$1389,'Summary By Town'!$K$2)</f>
        <v>0</v>
      </c>
      <c r="M386" s="33">
        <f>SUMIFS('Raw Data from UFBs'!F$3:F$1389,'Raw Data from UFBs'!$A$3:$A$1389,'Summary By Town'!$A386,'Raw Data from UFBs'!$D$3:$D$1389,'Summary By Town'!$K$2)</f>
        <v>0</v>
      </c>
      <c r="N386" s="34">
        <f t="shared" si="57"/>
        <v>0</v>
      </c>
      <c r="O386" s="32">
        <f>COUNTIFS('Raw Data from UFBs'!$A$3:$A$1389,'Summary By Town'!$A386,'Raw Data from UFBs'!$D$3:$D$1389,'Summary By Town'!$O$2)</f>
        <v>3</v>
      </c>
      <c r="P386" s="33">
        <f>SUMIFS('Raw Data from UFBs'!E$3:E$1389,'Raw Data from UFBs'!$A$3:$A$1389,'Summary By Town'!$A386,'Raw Data from UFBs'!$D$3:$D$1389,'Summary By Town'!$O$2)</f>
        <v>746244.29999999993</v>
      </c>
      <c r="Q386" s="33">
        <f>SUMIFS('Raw Data from UFBs'!F$3:F$1389,'Raw Data from UFBs'!$A$3:$A$1389,'Summary By Town'!$A386,'Raw Data from UFBs'!$D$3:$D$1389,'Summary By Town'!$O$2)</f>
        <v>59530600</v>
      </c>
      <c r="R386" s="34">
        <f t="shared" si="58"/>
        <v>1174159.9165654811</v>
      </c>
      <c r="S386" s="32">
        <f t="shared" si="59"/>
        <v>3</v>
      </c>
      <c r="T386" s="33">
        <f t="shared" si="60"/>
        <v>746244.29999999993</v>
      </c>
      <c r="U386" s="33">
        <f t="shared" si="61"/>
        <v>59530600</v>
      </c>
      <c r="V386" s="34">
        <f t="shared" si="62"/>
        <v>1174159.9165654811</v>
      </c>
      <c r="W386" s="73">
        <v>4132094100</v>
      </c>
      <c r="X386" s="74">
        <v>1.9723636525845214</v>
      </c>
      <c r="Y386" s="75">
        <v>0.21966947883641155</v>
      </c>
      <c r="Z386" s="5">
        <f t="shared" si="63"/>
        <v>94000.000476900968</v>
      </c>
      <c r="AA386" s="10">
        <f t="shared" si="64"/>
        <v>1.4406883909057153E-2</v>
      </c>
      <c r="AB386" s="73">
        <v>43098491.089999996</v>
      </c>
      <c r="AC386" s="7">
        <f t="shared" si="65"/>
        <v>2.1810508465506693E-3</v>
      </c>
      <c r="AE386" s="6" t="s">
        <v>1522</v>
      </c>
      <c r="AF386" s="6" t="s">
        <v>1523</v>
      </c>
      <c r="AG386" s="6" t="s">
        <v>1527</v>
      </c>
      <c r="AH386" s="6" t="s">
        <v>1526</v>
      </c>
      <c r="AI386" s="6" t="s">
        <v>866</v>
      </c>
      <c r="AJ386" s="6" t="s">
        <v>2319</v>
      </c>
      <c r="AK386" s="6" t="s">
        <v>2319</v>
      </c>
      <c r="AL386" s="6" t="s">
        <v>2319</v>
      </c>
      <c r="AM386" s="6" t="s">
        <v>2319</v>
      </c>
      <c r="AN386" s="6" t="s">
        <v>2319</v>
      </c>
      <c r="AO386" s="6" t="s">
        <v>2319</v>
      </c>
      <c r="AP386" s="6" t="s">
        <v>2319</v>
      </c>
      <c r="AQ386" s="6" t="s">
        <v>2319</v>
      </c>
      <c r="AR386" s="6" t="s">
        <v>2319</v>
      </c>
      <c r="AS386" s="6" t="s">
        <v>2319</v>
      </c>
      <c r="AT386" s="6" t="s">
        <v>2319</v>
      </c>
    </row>
    <row r="387" spans="1:46" ht="17.25" customHeight="1" x14ac:dyDescent="0.25">
      <c r="A387" t="s">
        <v>1530</v>
      </c>
      <c r="B387" t="s">
        <v>2028</v>
      </c>
      <c r="C387" t="s">
        <v>1521</v>
      </c>
      <c r="D387" s="28" t="str">
        <f t="shared" si="55"/>
        <v>Mendham borough, Morris County</v>
      </c>
      <c r="E387" t="s">
        <v>2214</v>
      </c>
      <c r="F387" t="s">
        <v>2206</v>
      </c>
      <c r="G387" s="32">
        <f>COUNTIFS('Raw Data from UFBs'!$A$3:$A$1389,'Summary By Town'!$A387,'Raw Data from UFBs'!$D$3:$D$1389,'Summary By Town'!$G$2)</f>
        <v>0</v>
      </c>
      <c r="H387" s="33">
        <f>SUMIFS('Raw Data from UFBs'!E$3:E$1389,'Raw Data from UFBs'!$A$3:$A$1389,'Summary By Town'!$A387,'Raw Data from UFBs'!$D$3:$D$1389,'Summary By Town'!$G$2)</f>
        <v>0</v>
      </c>
      <c r="I387" s="33">
        <f>SUMIFS('Raw Data from UFBs'!F$3:F$1389,'Raw Data from UFBs'!$A$3:$A$1389,'Summary By Town'!$A387,'Raw Data from UFBs'!$D$3:$D$1389,'Summary By Town'!$G$2)</f>
        <v>0</v>
      </c>
      <c r="J387" s="34">
        <f t="shared" si="56"/>
        <v>0</v>
      </c>
      <c r="K387" s="32">
        <f>COUNTIFS('Raw Data from UFBs'!$A$3:$A$1389,'Summary By Town'!$A387,'Raw Data from UFBs'!$D$3:$D$1389,'Summary By Town'!$K$2)</f>
        <v>0</v>
      </c>
      <c r="L387" s="33">
        <f>SUMIFS('Raw Data from UFBs'!E$3:E$1389,'Raw Data from UFBs'!$A$3:$A$1389,'Summary By Town'!$A387,'Raw Data from UFBs'!$D$3:$D$1389,'Summary By Town'!$K$2)</f>
        <v>0</v>
      </c>
      <c r="M387" s="33">
        <f>SUMIFS('Raw Data from UFBs'!F$3:F$1389,'Raw Data from UFBs'!$A$3:$A$1389,'Summary By Town'!$A387,'Raw Data from UFBs'!$D$3:$D$1389,'Summary By Town'!$K$2)</f>
        <v>0</v>
      </c>
      <c r="N387" s="34">
        <f t="shared" si="57"/>
        <v>0</v>
      </c>
      <c r="O387" s="32">
        <f>COUNTIFS('Raw Data from UFBs'!$A$3:$A$1389,'Summary By Town'!$A387,'Raw Data from UFBs'!$D$3:$D$1389,'Summary By Town'!$O$2)</f>
        <v>0</v>
      </c>
      <c r="P387" s="33">
        <f>SUMIFS('Raw Data from UFBs'!E$3:E$1389,'Raw Data from UFBs'!$A$3:$A$1389,'Summary By Town'!$A387,'Raw Data from UFBs'!$D$3:$D$1389,'Summary By Town'!$O$2)</f>
        <v>0</v>
      </c>
      <c r="Q387" s="33">
        <f>SUMIFS('Raw Data from UFBs'!F$3:F$1389,'Raw Data from UFBs'!$A$3:$A$1389,'Summary By Town'!$A387,'Raw Data from UFBs'!$D$3:$D$1389,'Summary By Town'!$O$2)</f>
        <v>0</v>
      </c>
      <c r="R387" s="34">
        <f t="shared" si="58"/>
        <v>0</v>
      </c>
      <c r="S387" s="32">
        <f t="shared" si="59"/>
        <v>0</v>
      </c>
      <c r="T387" s="33">
        <f t="shared" si="60"/>
        <v>0</v>
      </c>
      <c r="U387" s="33">
        <f t="shared" si="61"/>
        <v>0</v>
      </c>
      <c r="V387" s="34">
        <f t="shared" si="62"/>
        <v>0</v>
      </c>
      <c r="W387" s="73">
        <v>1405216456</v>
      </c>
      <c r="X387" s="74">
        <v>2.2465478430093704</v>
      </c>
      <c r="Y387" s="75">
        <v>0.21831120281470781</v>
      </c>
      <c r="Z387" s="5">
        <f t="shared" si="63"/>
        <v>0</v>
      </c>
      <c r="AA387" s="10">
        <f t="shared" si="64"/>
        <v>0</v>
      </c>
      <c r="AB387" s="73">
        <v>9546620.9600000009</v>
      </c>
      <c r="AC387" s="7">
        <f t="shared" si="65"/>
        <v>0</v>
      </c>
      <c r="AE387" s="6" t="s">
        <v>1531</v>
      </c>
      <c r="AF387" s="6" t="s">
        <v>956</v>
      </c>
      <c r="AG387" s="6" t="s">
        <v>2319</v>
      </c>
      <c r="AH387" s="6" t="s">
        <v>2319</v>
      </c>
      <c r="AI387" s="6" t="s">
        <v>2319</v>
      </c>
      <c r="AJ387" s="6" t="s">
        <v>2319</v>
      </c>
      <c r="AK387" s="6" t="s">
        <v>2319</v>
      </c>
      <c r="AL387" s="6" t="s">
        <v>2319</v>
      </c>
      <c r="AM387" s="6" t="s">
        <v>2319</v>
      </c>
      <c r="AN387" s="6" t="s">
        <v>2319</v>
      </c>
      <c r="AO387" s="6" t="s">
        <v>2319</v>
      </c>
      <c r="AP387" s="6" t="s">
        <v>2319</v>
      </c>
      <c r="AQ387" s="6" t="s">
        <v>2319</v>
      </c>
      <c r="AR387" s="6" t="s">
        <v>2319</v>
      </c>
      <c r="AS387" s="6" t="s">
        <v>2319</v>
      </c>
      <c r="AT387" s="6" t="s">
        <v>2319</v>
      </c>
    </row>
    <row r="388" spans="1:46" ht="17.25" customHeight="1" x14ac:dyDescent="0.25">
      <c r="A388" t="s">
        <v>1534</v>
      </c>
      <c r="B388" t="s">
        <v>2029</v>
      </c>
      <c r="C388" t="s">
        <v>1521</v>
      </c>
      <c r="D388" s="28" t="str">
        <f t="shared" si="55"/>
        <v>Morris Plains borough, Morris County</v>
      </c>
      <c r="E388" t="s">
        <v>2214</v>
      </c>
      <c r="F388" t="s">
        <v>2201</v>
      </c>
      <c r="G388" s="32">
        <f>COUNTIFS('Raw Data from UFBs'!$A$3:$A$1389,'Summary By Town'!$A388,'Raw Data from UFBs'!$D$3:$D$1389,'Summary By Town'!$G$2)</f>
        <v>0</v>
      </c>
      <c r="H388" s="33">
        <f>SUMIFS('Raw Data from UFBs'!E$3:E$1389,'Raw Data from UFBs'!$A$3:$A$1389,'Summary By Town'!$A388,'Raw Data from UFBs'!$D$3:$D$1389,'Summary By Town'!$G$2)</f>
        <v>0</v>
      </c>
      <c r="I388" s="33">
        <f>SUMIFS('Raw Data from UFBs'!F$3:F$1389,'Raw Data from UFBs'!$A$3:$A$1389,'Summary By Town'!$A388,'Raw Data from UFBs'!$D$3:$D$1389,'Summary By Town'!$G$2)</f>
        <v>0</v>
      </c>
      <c r="J388" s="34">
        <f t="shared" si="56"/>
        <v>0</v>
      </c>
      <c r="K388" s="32">
        <f>COUNTIFS('Raw Data from UFBs'!$A$3:$A$1389,'Summary By Town'!$A388,'Raw Data from UFBs'!$D$3:$D$1389,'Summary By Town'!$K$2)</f>
        <v>0</v>
      </c>
      <c r="L388" s="33">
        <f>SUMIFS('Raw Data from UFBs'!E$3:E$1389,'Raw Data from UFBs'!$A$3:$A$1389,'Summary By Town'!$A388,'Raw Data from UFBs'!$D$3:$D$1389,'Summary By Town'!$K$2)</f>
        <v>0</v>
      </c>
      <c r="M388" s="33">
        <f>SUMIFS('Raw Data from UFBs'!F$3:F$1389,'Raw Data from UFBs'!$A$3:$A$1389,'Summary By Town'!$A388,'Raw Data from UFBs'!$D$3:$D$1389,'Summary By Town'!$K$2)</f>
        <v>0</v>
      </c>
      <c r="N388" s="34">
        <f t="shared" si="57"/>
        <v>0</v>
      </c>
      <c r="O388" s="32">
        <f>COUNTIFS('Raw Data from UFBs'!$A$3:$A$1389,'Summary By Town'!$A388,'Raw Data from UFBs'!$D$3:$D$1389,'Summary By Town'!$O$2)</f>
        <v>0</v>
      </c>
      <c r="P388" s="33">
        <f>SUMIFS('Raw Data from UFBs'!E$3:E$1389,'Raw Data from UFBs'!$A$3:$A$1389,'Summary By Town'!$A388,'Raw Data from UFBs'!$D$3:$D$1389,'Summary By Town'!$O$2)</f>
        <v>0</v>
      </c>
      <c r="Q388" s="33">
        <f>SUMIFS('Raw Data from UFBs'!F$3:F$1389,'Raw Data from UFBs'!$A$3:$A$1389,'Summary By Town'!$A388,'Raw Data from UFBs'!$D$3:$D$1389,'Summary By Town'!$O$2)</f>
        <v>0</v>
      </c>
      <c r="R388" s="34">
        <f t="shared" si="58"/>
        <v>0</v>
      </c>
      <c r="S388" s="32">
        <f t="shared" si="59"/>
        <v>0</v>
      </c>
      <c r="T388" s="33">
        <f t="shared" si="60"/>
        <v>0</v>
      </c>
      <c r="U388" s="33">
        <f t="shared" si="61"/>
        <v>0</v>
      </c>
      <c r="V388" s="34">
        <f t="shared" si="62"/>
        <v>0</v>
      </c>
      <c r="W388" s="73">
        <v>1451132600</v>
      </c>
      <c r="X388" s="74">
        <v>2.3415568083304992</v>
      </c>
      <c r="Y388" s="75">
        <v>0.34560038606390436</v>
      </c>
      <c r="Z388" s="5">
        <f t="shared" si="63"/>
        <v>0</v>
      </c>
      <c r="AA388" s="10">
        <f t="shared" si="64"/>
        <v>0</v>
      </c>
      <c r="AB388" s="73">
        <v>17565694.950000003</v>
      </c>
      <c r="AC388" s="7">
        <f t="shared" si="65"/>
        <v>0</v>
      </c>
      <c r="AE388" s="6" t="s">
        <v>866</v>
      </c>
      <c r="AF388" s="6" t="s">
        <v>860</v>
      </c>
      <c r="AG388" s="6" t="s">
        <v>878</v>
      </c>
      <c r="AH388" s="6" t="s">
        <v>2319</v>
      </c>
      <c r="AI388" s="6" t="s">
        <v>2319</v>
      </c>
      <c r="AJ388" s="6" t="s">
        <v>2319</v>
      </c>
      <c r="AK388" s="6" t="s">
        <v>2319</v>
      </c>
      <c r="AL388" s="6" t="s">
        <v>2319</v>
      </c>
      <c r="AM388" s="6" t="s">
        <v>2319</v>
      </c>
      <c r="AN388" s="6" t="s">
        <v>2319</v>
      </c>
      <c r="AO388" s="6" t="s">
        <v>2319</v>
      </c>
      <c r="AP388" s="6" t="s">
        <v>2319</v>
      </c>
      <c r="AQ388" s="6" t="s">
        <v>2319</v>
      </c>
      <c r="AR388" s="6" t="s">
        <v>2319</v>
      </c>
      <c r="AS388" s="6" t="s">
        <v>2319</v>
      </c>
      <c r="AT388" s="6" t="s">
        <v>2319</v>
      </c>
    </row>
    <row r="389" spans="1:46" ht="17.25" customHeight="1" x14ac:dyDescent="0.25">
      <c r="A389" t="s">
        <v>869</v>
      </c>
      <c r="B389" t="s">
        <v>2030</v>
      </c>
      <c r="C389" t="s">
        <v>1521</v>
      </c>
      <c r="D389" s="28" t="str">
        <f t="shared" ref="D389:D452" si="66">B389&amp;", "&amp;C389&amp;" County"</f>
        <v>Morristown town, Morris County</v>
      </c>
      <c r="E389" t="s">
        <v>2214</v>
      </c>
      <c r="F389" t="s">
        <v>2205</v>
      </c>
      <c r="G389" s="32">
        <f>COUNTIFS('Raw Data from UFBs'!$A$3:$A$1389,'Summary By Town'!$A389,'Raw Data from UFBs'!$D$3:$D$1389,'Summary By Town'!$G$2)</f>
        <v>1</v>
      </c>
      <c r="H389" s="33">
        <f>SUMIFS('Raw Data from UFBs'!E$3:E$1389,'Raw Data from UFBs'!$A$3:$A$1389,'Summary By Town'!$A389,'Raw Data from UFBs'!$D$3:$D$1389,'Summary By Town'!$G$2)</f>
        <v>79228</v>
      </c>
      <c r="I389" s="33">
        <f>SUMIFS('Raw Data from UFBs'!F$3:F$1389,'Raw Data from UFBs'!$A$3:$A$1389,'Summary By Town'!$A389,'Raw Data from UFBs'!$D$3:$D$1389,'Summary By Town'!$G$2)</f>
        <v>5170000</v>
      </c>
      <c r="J389" s="34">
        <f t="shared" ref="J389:J452" si="67">IFERROR((I389/100)*$X389,"--")</f>
        <v>148987.15463607706</v>
      </c>
      <c r="K389" s="32">
        <f>COUNTIFS('Raw Data from UFBs'!$A$3:$A$1389,'Summary By Town'!$A389,'Raw Data from UFBs'!$D$3:$D$1389,'Summary By Town'!$K$2)</f>
        <v>0</v>
      </c>
      <c r="L389" s="33">
        <f>SUMIFS('Raw Data from UFBs'!E$3:E$1389,'Raw Data from UFBs'!$A$3:$A$1389,'Summary By Town'!$A389,'Raw Data from UFBs'!$D$3:$D$1389,'Summary By Town'!$K$2)</f>
        <v>0</v>
      </c>
      <c r="M389" s="33">
        <f>SUMIFS('Raw Data from UFBs'!F$3:F$1389,'Raw Data from UFBs'!$A$3:$A$1389,'Summary By Town'!$A389,'Raw Data from UFBs'!$D$3:$D$1389,'Summary By Town'!$K$2)</f>
        <v>0</v>
      </c>
      <c r="N389" s="34">
        <f t="shared" ref="N389:N452" si="68">IFERROR((M389/100)*$X389,"--")</f>
        <v>0</v>
      </c>
      <c r="O389" s="32">
        <f>COUNTIFS('Raw Data from UFBs'!$A$3:$A$1389,'Summary By Town'!$A389,'Raw Data from UFBs'!$D$3:$D$1389,'Summary By Town'!$O$2)</f>
        <v>5</v>
      </c>
      <c r="P389" s="33">
        <f>SUMIFS('Raw Data from UFBs'!E$3:E$1389,'Raw Data from UFBs'!$A$3:$A$1389,'Summary By Town'!$A389,'Raw Data from UFBs'!$D$3:$D$1389,'Summary By Town'!$O$2)</f>
        <v>1282861</v>
      </c>
      <c r="Q389" s="33">
        <f>SUMIFS('Raw Data from UFBs'!F$3:F$1389,'Raw Data from UFBs'!$A$3:$A$1389,'Summary By Town'!$A389,'Raw Data from UFBs'!$D$3:$D$1389,'Summary By Town'!$O$2)</f>
        <v>75736300</v>
      </c>
      <c r="R389" s="34">
        <f t="shared" ref="R389:R452" si="69">IFERROR((Q389/100)*$X389,"--")</f>
        <v>2182540.7813664069</v>
      </c>
      <c r="S389" s="32">
        <f t="shared" ref="S389:S452" si="70">O389+K389+G389</f>
        <v>6</v>
      </c>
      <c r="T389" s="33">
        <f t="shared" ref="T389:T452" si="71">P389+L389+H389</f>
        <v>1362089</v>
      </c>
      <c r="U389" s="33">
        <f t="shared" ref="U389:U452" si="72">Q389+M389+I389</f>
        <v>80906300</v>
      </c>
      <c r="V389" s="34">
        <f t="shared" ref="V389:V452" si="73">R389+N389+J389</f>
        <v>2331527.9360024841</v>
      </c>
      <c r="W389" s="73">
        <v>2647905155</v>
      </c>
      <c r="X389" s="74">
        <v>2.8817631457655137</v>
      </c>
      <c r="Y389" s="75">
        <v>0.37109769016988131</v>
      </c>
      <c r="Z389" s="5">
        <f t="shared" ref="Z389:Z452" si="74">(V389-T389)*Y389</f>
        <v>359756.54991126922</v>
      </c>
      <c r="AA389" s="10">
        <f t="shared" ref="AA389:AA452" si="75">U389/W389</f>
        <v>3.0554833071428499E-2</v>
      </c>
      <c r="AB389" s="73">
        <v>54923320</v>
      </c>
      <c r="AC389" s="7">
        <f t="shared" ref="AC389:AC452" si="76">Z389/AB389</f>
        <v>6.550160294593794E-3</v>
      </c>
      <c r="AE389" s="6" t="s">
        <v>866</v>
      </c>
      <c r="AF389" s="6" t="s">
        <v>2319</v>
      </c>
      <c r="AG389" s="6" t="s">
        <v>2319</v>
      </c>
      <c r="AH389" s="6" t="s">
        <v>2319</v>
      </c>
      <c r="AI389" s="6" t="s">
        <v>2319</v>
      </c>
      <c r="AJ389" s="6" t="s">
        <v>2319</v>
      </c>
      <c r="AK389" s="6" t="s">
        <v>2319</v>
      </c>
      <c r="AL389" s="6" t="s">
        <v>2319</v>
      </c>
      <c r="AM389" s="6" t="s">
        <v>2319</v>
      </c>
      <c r="AN389" s="6" t="s">
        <v>2319</v>
      </c>
      <c r="AO389" s="6" t="s">
        <v>2319</v>
      </c>
      <c r="AP389" s="6" t="s">
        <v>2319</v>
      </c>
      <c r="AQ389" s="6" t="s">
        <v>2319</v>
      </c>
      <c r="AR389" s="6" t="s">
        <v>2319</v>
      </c>
      <c r="AS389" s="6" t="s">
        <v>2319</v>
      </c>
      <c r="AT389" s="6" t="s">
        <v>2319</v>
      </c>
    </row>
    <row r="390" spans="1:46" ht="17.25" customHeight="1" x14ac:dyDescent="0.25">
      <c r="A390" t="s">
        <v>1535</v>
      </c>
      <c r="B390" t="s">
        <v>2031</v>
      </c>
      <c r="C390" t="s">
        <v>1521</v>
      </c>
      <c r="D390" s="28" t="str">
        <f t="shared" si="66"/>
        <v>Mountain Lakes borough, Morris County</v>
      </c>
      <c r="E390" t="s">
        <v>2214</v>
      </c>
      <c r="F390" t="s">
        <v>2201</v>
      </c>
      <c r="G390" s="32">
        <f>COUNTIFS('Raw Data from UFBs'!$A$3:$A$1389,'Summary By Town'!$A390,'Raw Data from UFBs'!$D$3:$D$1389,'Summary By Town'!$G$2)</f>
        <v>0</v>
      </c>
      <c r="H390" s="33">
        <f>SUMIFS('Raw Data from UFBs'!E$3:E$1389,'Raw Data from UFBs'!$A$3:$A$1389,'Summary By Town'!$A390,'Raw Data from UFBs'!$D$3:$D$1389,'Summary By Town'!$G$2)</f>
        <v>0</v>
      </c>
      <c r="I390" s="33">
        <f>SUMIFS('Raw Data from UFBs'!F$3:F$1389,'Raw Data from UFBs'!$A$3:$A$1389,'Summary By Town'!$A390,'Raw Data from UFBs'!$D$3:$D$1389,'Summary By Town'!$G$2)</f>
        <v>0</v>
      </c>
      <c r="J390" s="34">
        <f t="shared" si="67"/>
        <v>0</v>
      </c>
      <c r="K390" s="32">
        <f>COUNTIFS('Raw Data from UFBs'!$A$3:$A$1389,'Summary By Town'!$A390,'Raw Data from UFBs'!$D$3:$D$1389,'Summary By Town'!$K$2)</f>
        <v>0</v>
      </c>
      <c r="L390" s="33">
        <f>SUMIFS('Raw Data from UFBs'!E$3:E$1389,'Raw Data from UFBs'!$A$3:$A$1389,'Summary By Town'!$A390,'Raw Data from UFBs'!$D$3:$D$1389,'Summary By Town'!$K$2)</f>
        <v>0</v>
      </c>
      <c r="M390" s="33">
        <f>SUMIFS('Raw Data from UFBs'!F$3:F$1389,'Raw Data from UFBs'!$A$3:$A$1389,'Summary By Town'!$A390,'Raw Data from UFBs'!$D$3:$D$1389,'Summary By Town'!$K$2)</f>
        <v>0</v>
      </c>
      <c r="N390" s="34">
        <f t="shared" si="68"/>
        <v>0</v>
      </c>
      <c r="O390" s="32">
        <f>COUNTIFS('Raw Data from UFBs'!$A$3:$A$1389,'Summary By Town'!$A390,'Raw Data from UFBs'!$D$3:$D$1389,'Summary By Town'!$O$2)</f>
        <v>0</v>
      </c>
      <c r="P390" s="33">
        <f>SUMIFS('Raw Data from UFBs'!E$3:E$1389,'Raw Data from UFBs'!$A$3:$A$1389,'Summary By Town'!$A390,'Raw Data from UFBs'!$D$3:$D$1389,'Summary By Town'!$O$2)</f>
        <v>0</v>
      </c>
      <c r="Q390" s="33">
        <f>SUMIFS('Raw Data from UFBs'!F$3:F$1389,'Raw Data from UFBs'!$A$3:$A$1389,'Summary By Town'!$A390,'Raw Data from UFBs'!$D$3:$D$1389,'Summary By Town'!$O$2)</f>
        <v>0</v>
      </c>
      <c r="R390" s="34">
        <f t="shared" si="69"/>
        <v>0</v>
      </c>
      <c r="S390" s="32">
        <f t="shared" si="70"/>
        <v>0</v>
      </c>
      <c r="T390" s="33">
        <f t="shared" si="71"/>
        <v>0</v>
      </c>
      <c r="U390" s="33">
        <f t="shared" si="72"/>
        <v>0</v>
      </c>
      <c r="V390" s="34">
        <f t="shared" si="73"/>
        <v>0</v>
      </c>
      <c r="W390" s="73">
        <v>1375603500</v>
      </c>
      <c r="X390" s="74">
        <v>2.704682840620336</v>
      </c>
      <c r="Y390" s="75">
        <v>0.20626235211364044</v>
      </c>
      <c r="Z390" s="5">
        <f t="shared" si="74"/>
        <v>0</v>
      </c>
      <c r="AA390" s="10">
        <f t="shared" si="75"/>
        <v>0</v>
      </c>
      <c r="AB390" s="73">
        <v>11031478.719999999</v>
      </c>
      <c r="AC390" s="7">
        <f t="shared" si="76"/>
        <v>0</v>
      </c>
      <c r="AE390" s="6" t="s">
        <v>1520</v>
      </c>
      <c r="AF390" s="6" t="s">
        <v>854</v>
      </c>
      <c r="AG390" s="6" t="s">
        <v>849</v>
      </c>
      <c r="AH390" s="6" t="s">
        <v>878</v>
      </c>
      <c r="AI390" s="6" t="s">
        <v>2319</v>
      </c>
      <c r="AJ390" s="6" t="s">
        <v>2319</v>
      </c>
      <c r="AK390" s="6" t="s">
        <v>2319</v>
      </c>
      <c r="AL390" s="6" t="s">
        <v>2319</v>
      </c>
      <c r="AM390" s="6" t="s">
        <v>2319</v>
      </c>
      <c r="AN390" s="6" t="s">
        <v>2319</v>
      </c>
      <c r="AO390" s="6" t="s">
        <v>2319</v>
      </c>
      <c r="AP390" s="6" t="s">
        <v>2319</v>
      </c>
      <c r="AQ390" s="6" t="s">
        <v>2319</v>
      </c>
      <c r="AR390" s="6" t="s">
        <v>2319</v>
      </c>
      <c r="AS390" s="6" t="s">
        <v>2319</v>
      </c>
      <c r="AT390" s="6" t="s">
        <v>2319</v>
      </c>
    </row>
    <row r="391" spans="1:46" ht="17.25" customHeight="1" x14ac:dyDescent="0.25">
      <c r="A391" t="s">
        <v>1536</v>
      </c>
      <c r="B391" t="s">
        <v>2032</v>
      </c>
      <c r="C391" t="s">
        <v>1521</v>
      </c>
      <c r="D391" s="28" t="str">
        <f t="shared" si="66"/>
        <v>Mount Arlington borough, Morris County</v>
      </c>
      <c r="E391" t="s">
        <v>2214</v>
      </c>
      <c r="F391" t="s">
        <v>2205</v>
      </c>
      <c r="G391" s="32">
        <f>COUNTIFS('Raw Data from UFBs'!$A$3:$A$1389,'Summary By Town'!$A391,'Raw Data from UFBs'!$D$3:$D$1389,'Summary By Town'!$G$2)</f>
        <v>0</v>
      </c>
      <c r="H391" s="33">
        <f>SUMIFS('Raw Data from UFBs'!E$3:E$1389,'Raw Data from UFBs'!$A$3:$A$1389,'Summary By Town'!$A391,'Raw Data from UFBs'!$D$3:$D$1389,'Summary By Town'!$G$2)</f>
        <v>0</v>
      </c>
      <c r="I391" s="33">
        <f>SUMIFS('Raw Data from UFBs'!F$3:F$1389,'Raw Data from UFBs'!$A$3:$A$1389,'Summary By Town'!$A391,'Raw Data from UFBs'!$D$3:$D$1389,'Summary By Town'!$G$2)</f>
        <v>0</v>
      </c>
      <c r="J391" s="34">
        <f t="shared" si="67"/>
        <v>0</v>
      </c>
      <c r="K391" s="32">
        <f>COUNTIFS('Raw Data from UFBs'!$A$3:$A$1389,'Summary By Town'!$A391,'Raw Data from UFBs'!$D$3:$D$1389,'Summary By Town'!$K$2)</f>
        <v>0</v>
      </c>
      <c r="L391" s="33">
        <f>SUMIFS('Raw Data from UFBs'!E$3:E$1389,'Raw Data from UFBs'!$A$3:$A$1389,'Summary By Town'!$A391,'Raw Data from UFBs'!$D$3:$D$1389,'Summary By Town'!$K$2)</f>
        <v>0</v>
      </c>
      <c r="M391" s="33">
        <f>SUMIFS('Raw Data from UFBs'!F$3:F$1389,'Raw Data from UFBs'!$A$3:$A$1389,'Summary By Town'!$A391,'Raw Data from UFBs'!$D$3:$D$1389,'Summary By Town'!$K$2)</f>
        <v>0</v>
      </c>
      <c r="N391" s="34">
        <f t="shared" si="68"/>
        <v>0</v>
      </c>
      <c r="O391" s="32">
        <f>COUNTIFS('Raw Data from UFBs'!$A$3:$A$1389,'Summary By Town'!$A391,'Raw Data from UFBs'!$D$3:$D$1389,'Summary By Town'!$O$2)</f>
        <v>0</v>
      </c>
      <c r="P391" s="33">
        <f>SUMIFS('Raw Data from UFBs'!E$3:E$1389,'Raw Data from UFBs'!$A$3:$A$1389,'Summary By Town'!$A391,'Raw Data from UFBs'!$D$3:$D$1389,'Summary By Town'!$O$2)</f>
        <v>0</v>
      </c>
      <c r="Q391" s="33">
        <f>SUMIFS('Raw Data from UFBs'!F$3:F$1389,'Raw Data from UFBs'!$A$3:$A$1389,'Summary By Town'!$A391,'Raw Data from UFBs'!$D$3:$D$1389,'Summary By Town'!$O$2)</f>
        <v>0</v>
      </c>
      <c r="R391" s="34">
        <f t="shared" si="69"/>
        <v>0</v>
      </c>
      <c r="S391" s="32">
        <f t="shared" si="70"/>
        <v>0</v>
      </c>
      <c r="T391" s="33">
        <f t="shared" si="71"/>
        <v>0</v>
      </c>
      <c r="U391" s="33">
        <f t="shared" si="72"/>
        <v>0</v>
      </c>
      <c r="V391" s="34">
        <f t="shared" si="73"/>
        <v>0</v>
      </c>
      <c r="W391" s="73">
        <v>795454500</v>
      </c>
      <c r="X391" s="74">
        <v>2.6341121308105735</v>
      </c>
      <c r="Y391" s="75">
        <v>0.31881924854191473</v>
      </c>
      <c r="Z391" s="5">
        <f t="shared" si="74"/>
        <v>0</v>
      </c>
      <c r="AA391" s="10">
        <f t="shared" si="75"/>
        <v>0</v>
      </c>
      <c r="AB391" s="73">
        <v>14288171.649999999</v>
      </c>
      <c r="AC391" s="7">
        <f t="shared" si="76"/>
        <v>0</v>
      </c>
      <c r="AE391" s="6" t="s">
        <v>1543</v>
      </c>
      <c r="AF391" s="6" t="s">
        <v>1614</v>
      </c>
      <c r="AG391" s="6" t="s">
        <v>862</v>
      </c>
      <c r="AH391" s="6" t="s">
        <v>2319</v>
      </c>
      <c r="AI391" s="6" t="s">
        <v>2319</v>
      </c>
      <c r="AJ391" s="6" t="s">
        <v>2319</v>
      </c>
      <c r="AK391" s="6" t="s">
        <v>2319</v>
      </c>
      <c r="AL391" s="6" t="s">
        <v>2319</v>
      </c>
      <c r="AM391" s="6" t="s">
        <v>2319</v>
      </c>
      <c r="AN391" s="6" t="s">
        <v>2319</v>
      </c>
      <c r="AO391" s="6" t="s">
        <v>2319</v>
      </c>
      <c r="AP391" s="6" t="s">
        <v>2319</v>
      </c>
      <c r="AQ391" s="6" t="s">
        <v>2319</v>
      </c>
      <c r="AR391" s="6" t="s">
        <v>2319</v>
      </c>
      <c r="AS391" s="6" t="s">
        <v>2319</v>
      </c>
      <c r="AT391" s="6" t="s">
        <v>2319</v>
      </c>
    </row>
    <row r="392" spans="1:46" ht="17.25" customHeight="1" x14ac:dyDescent="0.25">
      <c r="A392" t="s">
        <v>1537</v>
      </c>
      <c r="B392" t="s">
        <v>2033</v>
      </c>
      <c r="C392" t="s">
        <v>1521</v>
      </c>
      <c r="D392" s="28" t="str">
        <f t="shared" si="66"/>
        <v>Netcong borough, Morris County</v>
      </c>
      <c r="E392" t="s">
        <v>2214</v>
      </c>
      <c r="F392" t="s">
        <v>2205</v>
      </c>
      <c r="G392" s="32">
        <f>COUNTIFS('Raw Data from UFBs'!$A$3:$A$1389,'Summary By Town'!$A392,'Raw Data from UFBs'!$D$3:$D$1389,'Summary By Town'!$G$2)</f>
        <v>0</v>
      </c>
      <c r="H392" s="33">
        <f>SUMIFS('Raw Data from UFBs'!E$3:E$1389,'Raw Data from UFBs'!$A$3:$A$1389,'Summary By Town'!$A392,'Raw Data from UFBs'!$D$3:$D$1389,'Summary By Town'!$G$2)</f>
        <v>0</v>
      </c>
      <c r="I392" s="33">
        <f>SUMIFS('Raw Data from UFBs'!F$3:F$1389,'Raw Data from UFBs'!$A$3:$A$1389,'Summary By Town'!$A392,'Raw Data from UFBs'!$D$3:$D$1389,'Summary By Town'!$G$2)</f>
        <v>0</v>
      </c>
      <c r="J392" s="34">
        <f t="shared" si="67"/>
        <v>0</v>
      </c>
      <c r="K392" s="32">
        <f>COUNTIFS('Raw Data from UFBs'!$A$3:$A$1389,'Summary By Town'!$A392,'Raw Data from UFBs'!$D$3:$D$1389,'Summary By Town'!$K$2)</f>
        <v>0</v>
      </c>
      <c r="L392" s="33">
        <f>SUMIFS('Raw Data from UFBs'!E$3:E$1389,'Raw Data from UFBs'!$A$3:$A$1389,'Summary By Town'!$A392,'Raw Data from UFBs'!$D$3:$D$1389,'Summary By Town'!$K$2)</f>
        <v>0</v>
      </c>
      <c r="M392" s="33">
        <f>SUMIFS('Raw Data from UFBs'!F$3:F$1389,'Raw Data from UFBs'!$A$3:$A$1389,'Summary By Town'!$A392,'Raw Data from UFBs'!$D$3:$D$1389,'Summary By Town'!$K$2)</f>
        <v>0</v>
      </c>
      <c r="N392" s="34">
        <f t="shared" si="68"/>
        <v>0</v>
      </c>
      <c r="O392" s="32">
        <f>COUNTIFS('Raw Data from UFBs'!$A$3:$A$1389,'Summary By Town'!$A392,'Raw Data from UFBs'!$D$3:$D$1389,'Summary By Town'!$O$2)</f>
        <v>0</v>
      </c>
      <c r="P392" s="33">
        <f>SUMIFS('Raw Data from UFBs'!E$3:E$1389,'Raw Data from UFBs'!$A$3:$A$1389,'Summary By Town'!$A392,'Raw Data from UFBs'!$D$3:$D$1389,'Summary By Town'!$O$2)</f>
        <v>0</v>
      </c>
      <c r="Q392" s="33">
        <f>SUMIFS('Raw Data from UFBs'!F$3:F$1389,'Raw Data from UFBs'!$A$3:$A$1389,'Summary By Town'!$A392,'Raw Data from UFBs'!$D$3:$D$1389,'Summary By Town'!$O$2)</f>
        <v>0</v>
      </c>
      <c r="R392" s="34">
        <f t="shared" si="69"/>
        <v>0</v>
      </c>
      <c r="S392" s="32">
        <f t="shared" si="70"/>
        <v>0</v>
      </c>
      <c r="T392" s="33">
        <f t="shared" si="71"/>
        <v>0</v>
      </c>
      <c r="U392" s="33">
        <f t="shared" si="72"/>
        <v>0</v>
      </c>
      <c r="V392" s="34">
        <f t="shared" si="73"/>
        <v>0</v>
      </c>
      <c r="W392" s="73">
        <v>344452300</v>
      </c>
      <c r="X392" s="74">
        <v>2.9272687786057925</v>
      </c>
      <c r="Y392" s="75">
        <v>0.29430145829500426</v>
      </c>
      <c r="Z392" s="5">
        <f t="shared" si="74"/>
        <v>0</v>
      </c>
      <c r="AA392" s="10">
        <f t="shared" si="75"/>
        <v>0</v>
      </c>
      <c r="AB392" s="73">
        <v>4961488</v>
      </c>
      <c r="AC392" s="7">
        <f t="shared" si="76"/>
        <v>0</v>
      </c>
      <c r="AE392" s="6" t="s">
        <v>874</v>
      </c>
      <c r="AF392" s="6" t="s">
        <v>1543</v>
      </c>
      <c r="AG392" s="6" t="s">
        <v>1619</v>
      </c>
      <c r="AH392" s="6" t="s">
        <v>2319</v>
      </c>
      <c r="AI392" s="6" t="s">
        <v>2319</v>
      </c>
      <c r="AJ392" s="6" t="s">
        <v>2319</v>
      </c>
      <c r="AK392" s="6" t="s">
        <v>2319</v>
      </c>
      <c r="AL392" s="6" t="s">
        <v>2319</v>
      </c>
      <c r="AM392" s="6" t="s">
        <v>2319</v>
      </c>
      <c r="AN392" s="6" t="s">
        <v>2319</v>
      </c>
      <c r="AO392" s="6" t="s">
        <v>2319</v>
      </c>
      <c r="AP392" s="6" t="s">
        <v>2319</v>
      </c>
      <c r="AQ392" s="6" t="s">
        <v>2319</v>
      </c>
      <c r="AR392" s="6" t="s">
        <v>2319</v>
      </c>
      <c r="AS392" s="6" t="s">
        <v>2319</v>
      </c>
      <c r="AT392" s="6" t="s">
        <v>2319</v>
      </c>
    </row>
    <row r="393" spans="1:46" ht="17.25" customHeight="1" x14ac:dyDescent="0.25">
      <c r="A393" t="s">
        <v>1541</v>
      </c>
      <c r="B393" t="s">
        <v>2034</v>
      </c>
      <c r="C393" t="s">
        <v>1521</v>
      </c>
      <c r="D393" s="28" t="str">
        <f t="shared" si="66"/>
        <v>Riverdale borough, Morris County</v>
      </c>
      <c r="E393" t="s">
        <v>2214</v>
      </c>
      <c r="F393" t="s">
        <v>2205</v>
      </c>
      <c r="G393" s="32">
        <f>COUNTIFS('Raw Data from UFBs'!$A$3:$A$1389,'Summary By Town'!$A393,'Raw Data from UFBs'!$D$3:$D$1389,'Summary By Town'!$G$2)</f>
        <v>0</v>
      </c>
      <c r="H393" s="33">
        <f>SUMIFS('Raw Data from UFBs'!E$3:E$1389,'Raw Data from UFBs'!$A$3:$A$1389,'Summary By Town'!$A393,'Raw Data from UFBs'!$D$3:$D$1389,'Summary By Town'!$G$2)</f>
        <v>0</v>
      </c>
      <c r="I393" s="33">
        <f>SUMIFS('Raw Data from UFBs'!F$3:F$1389,'Raw Data from UFBs'!$A$3:$A$1389,'Summary By Town'!$A393,'Raw Data from UFBs'!$D$3:$D$1389,'Summary By Town'!$G$2)</f>
        <v>0</v>
      </c>
      <c r="J393" s="34">
        <f t="shared" si="67"/>
        <v>0</v>
      </c>
      <c r="K393" s="32">
        <f>COUNTIFS('Raw Data from UFBs'!$A$3:$A$1389,'Summary By Town'!$A393,'Raw Data from UFBs'!$D$3:$D$1389,'Summary By Town'!$K$2)</f>
        <v>0</v>
      </c>
      <c r="L393" s="33">
        <f>SUMIFS('Raw Data from UFBs'!E$3:E$1389,'Raw Data from UFBs'!$A$3:$A$1389,'Summary By Town'!$A393,'Raw Data from UFBs'!$D$3:$D$1389,'Summary By Town'!$K$2)</f>
        <v>0</v>
      </c>
      <c r="M393" s="33">
        <f>SUMIFS('Raw Data from UFBs'!F$3:F$1389,'Raw Data from UFBs'!$A$3:$A$1389,'Summary By Town'!$A393,'Raw Data from UFBs'!$D$3:$D$1389,'Summary By Town'!$K$2)</f>
        <v>0</v>
      </c>
      <c r="N393" s="34">
        <f t="shared" si="68"/>
        <v>0</v>
      </c>
      <c r="O393" s="32">
        <f>COUNTIFS('Raw Data from UFBs'!$A$3:$A$1389,'Summary By Town'!$A393,'Raw Data from UFBs'!$D$3:$D$1389,'Summary By Town'!$O$2)</f>
        <v>0</v>
      </c>
      <c r="P393" s="33">
        <f>SUMIFS('Raw Data from UFBs'!E$3:E$1389,'Raw Data from UFBs'!$A$3:$A$1389,'Summary By Town'!$A393,'Raw Data from UFBs'!$D$3:$D$1389,'Summary By Town'!$O$2)</f>
        <v>0</v>
      </c>
      <c r="Q393" s="33">
        <f>SUMIFS('Raw Data from UFBs'!F$3:F$1389,'Raw Data from UFBs'!$A$3:$A$1389,'Summary By Town'!$A393,'Raw Data from UFBs'!$D$3:$D$1389,'Summary By Town'!$O$2)</f>
        <v>0</v>
      </c>
      <c r="R393" s="34">
        <f t="shared" si="69"/>
        <v>0</v>
      </c>
      <c r="S393" s="32">
        <f t="shared" si="70"/>
        <v>0</v>
      </c>
      <c r="T393" s="33">
        <f t="shared" si="71"/>
        <v>0</v>
      </c>
      <c r="U393" s="33">
        <f t="shared" si="72"/>
        <v>0</v>
      </c>
      <c r="V393" s="34">
        <f t="shared" si="73"/>
        <v>0</v>
      </c>
      <c r="W393" s="73">
        <v>901852400</v>
      </c>
      <c r="X393" s="74">
        <v>1.8825317395999834</v>
      </c>
      <c r="Y393" s="75">
        <v>0.35105073705025391</v>
      </c>
      <c r="Z393" s="5">
        <f t="shared" si="74"/>
        <v>0</v>
      </c>
      <c r="AA393" s="10">
        <f t="shared" si="75"/>
        <v>0</v>
      </c>
      <c r="AB393" s="73">
        <v>8426669.5800000001</v>
      </c>
      <c r="AC393" s="7">
        <f t="shared" si="76"/>
        <v>0</v>
      </c>
      <c r="AE393" s="6" t="s">
        <v>1539</v>
      </c>
      <c r="AF393" s="6" t="s">
        <v>850</v>
      </c>
      <c r="AG393" s="6" t="s">
        <v>1576</v>
      </c>
      <c r="AH393" s="6" t="s">
        <v>921</v>
      </c>
      <c r="AI393" s="6" t="s">
        <v>1528</v>
      </c>
      <c r="AJ393" s="6" t="s">
        <v>2319</v>
      </c>
      <c r="AK393" s="6" t="s">
        <v>2319</v>
      </c>
      <c r="AL393" s="6" t="s">
        <v>2319</v>
      </c>
      <c r="AM393" s="6" t="s">
        <v>2319</v>
      </c>
      <c r="AN393" s="6" t="s">
        <v>2319</v>
      </c>
      <c r="AO393" s="6" t="s">
        <v>2319</v>
      </c>
      <c r="AP393" s="6" t="s">
        <v>2319</v>
      </c>
      <c r="AQ393" s="6" t="s">
        <v>2319</v>
      </c>
      <c r="AR393" s="6" t="s">
        <v>2319</v>
      </c>
      <c r="AS393" s="6" t="s">
        <v>2319</v>
      </c>
      <c r="AT393" s="6" t="s">
        <v>2319</v>
      </c>
    </row>
    <row r="394" spans="1:46" ht="17.25" customHeight="1" x14ac:dyDescent="0.25">
      <c r="A394" t="s">
        <v>1542</v>
      </c>
      <c r="B394" t="s">
        <v>2035</v>
      </c>
      <c r="C394" t="s">
        <v>1521</v>
      </c>
      <c r="D394" s="28" t="str">
        <f t="shared" si="66"/>
        <v>Rockaway borough, Morris County</v>
      </c>
      <c r="E394" t="s">
        <v>2214</v>
      </c>
      <c r="F394" t="s">
        <v>2201</v>
      </c>
      <c r="G394" s="32">
        <f>COUNTIFS('Raw Data from UFBs'!$A$3:$A$1389,'Summary By Town'!$A394,'Raw Data from UFBs'!$D$3:$D$1389,'Summary By Town'!$G$2)</f>
        <v>0</v>
      </c>
      <c r="H394" s="33">
        <f>SUMIFS('Raw Data from UFBs'!E$3:E$1389,'Raw Data from UFBs'!$A$3:$A$1389,'Summary By Town'!$A394,'Raw Data from UFBs'!$D$3:$D$1389,'Summary By Town'!$G$2)</f>
        <v>0</v>
      </c>
      <c r="I394" s="33">
        <f>SUMIFS('Raw Data from UFBs'!F$3:F$1389,'Raw Data from UFBs'!$A$3:$A$1389,'Summary By Town'!$A394,'Raw Data from UFBs'!$D$3:$D$1389,'Summary By Town'!$G$2)</f>
        <v>0</v>
      </c>
      <c r="J394" s="34">
        <f t="shared" si="67"/>
        <v>0</v>
      </c>
      <c r="K394" s="32">
        <f>COUNTIFS('Raw Data from UFBs'!$A$3:$A$1389,'Summary By Town'!$A394,'Raw Data from UFBs'!$D$3:$D$1389,'Summary By Town'!$K$2)</f>
        <v>0</v>
      </c>
      <c r="L394" s="33">
        <f>SUMIFS('Raw Data from UFBs'!E$3:E$1389,'Raw Data from UFBs'!$A$3:$A$1389,'Summary By Town'!$A394,'Raw Data from UFBs'!$D$3:$D$1389,'Summary By Town'!$K$2)</f>
        <v>0</v>
      </c>
      <c r="M394" s="33">
        <f>SUMIFS('Raw Data from UFBs'!F$3:F$1389,'Raw Data from UFBs'!$A$3:$A$1389,'Summary By Town'!$A394,'Raw Data from UFBs'!$D$3:$D$1389,'Summary By Town'!$K$2)</f>
        <v>0</v>
      </c>
      <c r="N394" s="34">
        <f t="shared" si="68"/>
        <v>0</v>
      </c>
      <c r="O394" s="32">
        <f>COUNTIFS('Raw Data from UFBs'!$A$3:$A$1389,'Summary By Town'!$A394,'Raw Data from UFBs'!$D$3:$D$1389,'Summary By Town'!$O$2)</f>
        <v>0</v>
      </c>
      <c r="P394" s="33">
        <f>SUMIFS('Raw Data from UFBs'!E$3:E$1389,'Raw Data from UFBs'!$A$3:$A$1389,'Summary By Town'!$A394,'Raw Data from UFBs'!$D$3:$D$1389,'Summary By Town'!$O$2)</f>
        <v>0</v>
      </c>
      <c r="Q394" s="33">
        <f>SUMIFS('Raw Data from UFBs'!F$3:F$1389,'Raw Data from UFBs'!$A$3:$A$1389,'Summary By Town'!$A394,'Raw Data from UFBs'!$D$3:$D$1389,'Summary By Town'!$O$2)</f>
        <v>0</v>
      </c>
      <c r="R394" s="34">
        <f t="shared" si="69"/>
        <v>0</v>
      </c>
      <c r="S394" s="32">
        <f t="shared" si="70"/>
        <v>0</v>
      </c>
      <c r="T394" s="33">
        <f t="shared" si="71"/>
        <v>0</v>
      </c>
      <c r="U394" s="33">
        <f t="shared" si="72"/>
        <v>0</v>
      </c>
      <c r="V394" s="34">
        <f t="shared" si="73"/>
        <v>0</v>
      </c>
      <c r="W394" s="73">
        <v>858617592</v>
      </c>
      <c r="X394" s="74">
        <v>3.087882110289482</v>
      </c>
      <c r="Y394" s="75">
        <v>0.28091679593057739</v>
      </c>
      <c r="Z394" s="5">
        <f t="shared" si="74"/>
        <v>0</v>
      </c>
      <c r="AA394" s="10">
        <f t="shared" si="75"/>
        <v>0</v>
      </c>
      <c r="AB394" s="73">
        <v>11215316.800000001</v>
      </c>
      <c r="AC394" s="7">
        <f t="shared" si="76"/>
        <v>0</v>
      </c>
      <c r="AE394" s="6" t="s">
        <v>854</v>
      </c>
      <c r="AF394" s="6" t="s">
        <v>1079</v>
      </c>
      <c r="AG394" s="6" t="s">
        <v>2319</v>
      </c>
      <c r="AH394" s="6" t="s">
        <v>2319</v>
      </c>
      <c r="AI394" s="6" t="s">
        <v>2319</v>
      </c>
      <c r="AJ394" s="6" t="s">
        <v>2319</v>
      </c>
      <c r="AK394" s="6" t="s">
        <v>2319</v>
      </c>
      <c r="AL394" s="6" t="s">
        <v>2319</v>
      </c>
      <c r="AM394" s="6" t="s">
        <v>2319</v>
      </c>
      <c r="AN394" s="6" t="s">
        <v>2319</v>
      </c>
      <c r="AO394" s="6" t="s">
        <v>2319</v>
      </c>
      <c r="AP394" s="6" t="s">
        <v>2319</v>
      </c>
      <c r="AQ394" s="6" t="s">
        <v>2319</v>
      </c>
      <c r="AR394" s="6" t="s">
        <v>2319</v>
      </c>
      <c r="AS394" s="6" t="s">
        <v>2319</v>
      </c>
      <c r="AT394" s="6" t="s">
        <v>2319</v>
      </c>
    </row>
    <row r="395" spans="1:46" ht="17.25" customHeight="1" x14ac:dyDescent="0.25">
      <c r="A395" t="s">
        <v>1544</v>
      </c>
      <c r="B395" t="s">
        <v>2036</v>
      </c>
      <c r="C395" t="s">
        <v>1521</v>
      </c>
      <c r="D395" s="28" t="str">
        <f t="shared" si="66"/>
        <v>Victory Gardens borough, Morris County</v>
      </c>
      <c r="E395" t="s">
        <v>2214</v>
      </c>
      <c r="F395" t="s">
        <v>2205</v>
      </c>
      <c r="G395" s="32">
        <f>COUNTIFS('Raw Data from UFBs'!$A$3:$A$1389,'Summary By Town'!$A395,'Raw Data from UFBs'!$D$3:$D$1389,'Summary By Town'!$G$2)</f>
        <v>0</v>
      </c>
      <c r="H395" s="33">
        <f>SUMIFS('Raw Data from UFBs'!E$3:E$1389,'Raw Data from UFBs'!$A$3:$A$1389,'Summary By Town'!$A395,'Raw Data from UFBs'!$D$3:$D$1389,'Summary By Town'!$G$2)</f>
        <v>0</v>
      </c>
      <c r="I395" s="33">
        <f>SUMIFS('Raw Data from UFBs'!F$3:F$1389,'Raw Data from UFBs'!$A$3:$A$1389,'Summary By Town'!$A395,'Raw Data from UFBs'!$D$3:$D$1389,'Summary By Town'!$G$2)</f>
        <v>0</v>
      </c>
      <c r="J395" s="34">
        <f t="shared" si="67"/>
        <v>0</v>
      </c>
      <c r="K395" s="32">
        <f>COUNTIFS('Raw Data from UFBs'!$A$3:$A$1389,'Summary By Town'!$A395,'Raw Data from UFBs'!$D$3:$D$1389,'Summary By Town'!$K$2)</f>
        <v>0</v>
      </c>
      <c r="L395" s="33">
        <f>SUMIFS('Raw Data from UFBs'!E$3:E$1389,'Raw Data from UFBs'!$A$3:$A$1389,'Summary By Town'!$A395,'Raw Data from UFBs'!$D$3:$D$1389,'Summary By Town'!$K$2)</f>
        <v>0</v>
      </c>
      <c r="M395" s="33">
        <f>SUMIFS('Raw Data from UFBs'!F$3:F$1389,'Raw Data from UFBs'!$A$3:$A$1389,'Summary By Town'!$A395,'Raw Data from UFBs'!$D$3:$D$1389,'Summary By Town'!$K$2)</f>
        <v>0</v>
      </c>
      <c r="N395" s="34">
        <f t="shared" si="68"/>
        <v>0</v>
      </c>
      <c r="O395" s="32">
        <f>COUNTIFS('Raw Data from UFBs'!$A$3:$A$1389,'Summary By Town'!$A395,'Raw Data from UFBs'!$D$3:$D$1389,'Summary By Town'!$O$2)</f>
        <v>0</v>
      </c>
      <c r="P395" s="33">
        <f>SUMIFS('Raw Data from UFBs'!E$3:E$1389,'Raw Data from UFBs'!$A$3:$A$1389,'Summary By Town'!$A395,'Raw Data from UFBs'!$D$3:$D$1389,'Summary By Town'!$O$2)</f>
        <v>0</v>
      </c>
      <c r="Q395" s="33">
        <f>SUMIFS('Raw Data from UFBs'!F$3:F$1389,'Raw Data from UFBs'!$A$3:$A$1389,'Summary By Town'!$A395,'Raw Data from UFBs'!$D$3:$D$1389,'Summary By Town'!$O$2)</f>
        <v>0</v>
      </c>
      <c r="R395" s="34">
        <f t="shared" si="69"/>
        <v>0</v>
      </c>
      <c r="S395" s="32">
        <f t="shared" si="70"/>
        <v>0</v>
      </c>
      <c r="T395" s="33">
        <f t="shared" si="71"/>
        <v>0</v>
      </c>
      <c r="U395" s="33">
        <f t="shared" si="72"/>
        <v>0</v>
      </c>
      <c r="V395" s="34">
        <f t="shared" si="73"/>
        <v>0</v>
      </c>
      <c r="W395" s="73">
        <v>72151500</v>
      </c>
      <c r="X395" s="74">
        <v>2.7078155645804443</v>
      </c>
      <c r="Y395" s="75">
        <v>0.3733974595639275</v>
      </c>
      <c r="Z395" s="5">
        <f t="shared" si="74"/>
        <v>0</v>
      </c>
      <c r="AA395" s="10">
        <f t="shared" si="75"/>
        <v>0</v>
      </c>
      <c r="AB395" s="73">
        <v>1778621</v>
      </c>
      <c r="AC395" s="7">
        <f t="shared" si="76"/>
        <v>0</v>
      </c>
      <c r="AE395" s="6" t="s">
        <v>1540</v>
      </c>
      <c r="AF395" s="6" t="s">
        <v>859</v>
      </c>
      <c r="AG395" s="6" t="s">
        <v>2319</v>
      </c>
      <c r="AH395" s="6" t="s">
        <v>2319</v>
      </c>
      <c r="AI395" s="6" t="s">
        <v>2319</v>
      </c>
      <c r="AJ395" s="6" t="s">
        <v>2319</v>
      </c>
      <c r="AK395" s="6" t="s">
        <v>2319</v>
      </c>
      <c r="AL395" s="6" t="s">
        <v>2319</v>
      </c>
      <c r="AM395" s="6" t="s">
        <v>2319</v>
      </c>
      <c r="AN395" s="6" t="s">
        <v>2319</v>
      </c>
      <c r="AO395" s="6" t="s">
        <v>2319</v>
      </c>
      <c r="AP395" s="6" t="s">
        <v>2319</v>
      </c>
      <c r="AQ395" s="6" t="s">
        <v>2319</v>
      </c>
      <c r="AR395" s="6" t="s">
        <v>2319</v>
      </c>
      <c r="AS395" s="6" t="s">
        <v>2319</v>
      </c>
      <c r="AT395" s="6" t="s">
        <v>2319</v>
      </c>
    </row>
    <row r="396" spans="1:46" ht="17.25" customHeight="1" x14ac:dyDescent="0.25">
      <c r="A396" t="s">
        <v>881</v>
      </c>
      <c r="B396" t="s">
        <v>2037</v>
      </c>
      <c r="C396" t="s">
        <v>1521</v>
      </c>
      <c r="D396" s="28" t="str">
        <f t="shared" si="66"/>
        <v>Wharton borough, Morris County</v>
      </c>
      <c r="E396" t="s">
        <v>2214</v>
      </c>
      <c r="F396" t="s">
        <v>2205</v>
      </c>
      <c r="G396" s="32">
        <f>COUNTIFS('Raw Data from UFBs'!$A$3:$A$1389,'Summary By Town'!$A396,'Raw Data from UFBs'!$D$3:$D$1389,'Summary By Town'!$G$2)</f>
        <v>1</v>
      </c>
      <c r="H396" s="33">
        <f>SUMIFS('Raw Data from UFBs'!E$3:E$1389,'Raw Data from UFBs'!$A$3:$A$1389,'Summary By Town'!$A396,'Raw Data from UFBs'!$D$3:$D$1389,'Summary By Town'!$G$2)</f>
        <v>24057.1</v>
      </c>
      <c r="I396" s="33">
        <f>SUMIFS('Raw Data from UFBs'!F$3:F$1389,'Raw Data from UFBs'!$A$3:$A$1389,'Summary By Town'!$A396,'Raw Data from UFBs'!$D$3:$D$1389,'Summary By Town'!$G$2)</f>
        <v>6857000</v>
      </c>
      <c r="J396" s="34">
        <f t="shared" si="67"/>
        <v>200094.24169600091</v>
      </c>
      <c r="K396" s="32">
        <f>COUNTIFS('Raw Data from UFBs'!$A$3:$A$1389,'Summary By Town'!$A396,'Raw Data from UFBs'!$D$3:$D$1389,'Summary By Town'!$K$2)</f>
        <v>0</v>
      </c>
      <c r="L396" s="33">
        <f>SUMIFS('Raw Data from UFBs'!E$3:E$1389,'Raw Data from UFBs'!$A$3:$A$1389,'Summary By Town'!$A396,'Raw Data from UFBs'!$D$3:$D$1389,'Summary By Town'!$K$2)</f>
        <v>0</v>
      </c>
      <c r="M396" s="33">
        <f>SUMIFS('Raw Data from UFBs'!F$3:F$1389,'Raw Data from UFBs'!$A$3:$A$1389,'Summary By Town'!$A396,'Raw Data from UFBs'!$D$3:$D$1389,'Summary By Town'!$K$2)</f>
        <v>0</v>
      </c>
      <c r="N396" s="34">
        <f t="shared" si="68"/>
        <v>0</v>
      </c>
      <c r="O396" s="32">
        <f>COUNTIFS('Raw Data from UFBs'!$A$3:$A$1389,'Summary By Town'!$A396,'Raw Data from UFBs'!$D$3:$D$1389,'Summary By Town'!$O$2)</f>
        <v>1</v>
      </c>
      <c r="P396" s="33">
        <f>SUMIFS('Raw Data from UFBs'!E$3:E$1389,'Raw Data from UFBs'!$A$3:$A$1389,'Summary By Town'!$A396,'Raw Data from UFBs'!$D$3:$D$1389,'Summary By Town'!$O$2)</f>
        <v>598671.91</v>
      </c>
      <c r="Q396" s="33">
        <f>SUMIFS('Raw Data from UFBs'!F$3:F$1389,'Raw Data from UFBs'!$A$3:$A$1389,'Summary By Town'!$A396,'Raw Data from UFBs'!$D$3:$D$1389,'Summary By Town'!$O$2)</f>
        <v>32060600</v>
      </c>
      <c r="R396" s="34">
        <f t="shared" si="69"/>
        <v>935560.95162881829</v>
      </c>
      <c r="S396" s="32">
        <f t="shared" si="70"/>
        <v>2</v>
      </c>
      <c r="T396" s="33">
        <f t="shared" si="71"/>
        <v>622729.01</v>
      </c>
      <c r="U396" s="33">
        <f t="shared" si="72"/>
        <v>38917600</v>
      </c>
      <c r="V396" s="34">
        <f t="shared" si="73"/>
        <v>1135655.1933248192</v>
      </c>
      <c r="W396" s="73">
        <v>801108800</v>
      </c>
      <c r="X396" s="74">
        <v>2.9181018185212326</v>
      </c>
      <c r="Y396" s="75">
        <v>0.20791260668758535</v>
      </c>
      <c r="Z396" s="5">
        <f t="shared" si="74"/>
        <v>106643.81981337743</v>
      </c>
      <c r="AA396" s="10">
        <f t="shared" si="75"/>
        <v>4.857966857934902E-2</v>
      </c>
      <c r="AB396" s="73">
        <v>13447262.489999998</v>
      </c>
      <c r="AC396" s="7">
        <f t="shared" si="76"/>
        <v>7.9305226541597339E-3</v>
      </c>
      <c r="AE396" s="6" t="s">
        <v>1543</v>
      </c>
      <c r="AF396" s="6" t="s">
        <v>1532</v>
      </c>
      <c r="AG396" s="6" t="s">
        <v>859</v>
      </c>
      <c r="AH396" s="6" t="s">
        <v>1079</v>
      </c>
      <c r="AI396" s="6" t="s">
        <v>862</v>
      </c>
      <c r="AJ396" s="6" t="s">
        <v>2319</v>
      </c>
      <c r="AK396" s="6" t="s">
        <v>2319</v>
      </c>
      <c r="AL396" s="6" t="s">
        <v>2319</v>
      </c>
      <c r="AM396" s="6" t="s">
        <v>2319</v>
      </c>
      <c r="AN396" s="6" t="s">
        <v>2319</v>
      </c>
      <c r="AO396" s="6" t="s">
        <v>2319</v>
      </c>
      <c r="AP396" s="6" t="s">
        <v>2319</v>
      </c>
      <c r="AQ396" s="6" t="s">
        <v>2319</v>
      </c>
      <c r="AR396" s="6" t="s">
        <v>2319</v>
      </c>
      <c r="AS396" s="6" t="s">
        <v>2319</v>
      </c>
      <c r="AT396" s="6" t="s">
        <v>2319</v>
      </c>
    </row>
    <row r="397" spans="1:46" ht="17.25" customHeight="1" x14ac:dyDescent="0.25">
      <c r="A397" t="s">
        <v>849</v>
      </c>
      <c r="B397" t="s">
        <v>2038</v>
      </c>
      <c r="C397" t="s">
        <v>1521</v>
      </c>
      <c r="D397" s="28" t="str">
        <f t="shared" si="66"/>
        <v>Boonton township, Morris County</v>
      </c>
      <c r="E397" t="s">
        <v>2214</v>
      </c>
      <c r="F397" t="s">
        <v>2204</v>
      </c>
      <c r="G397" s="32">
        <f>COUNTIFS('Raw Data from UFBs'!$A$3:$A$1389,'Summary By Town'!$A397,'Raw Data from UFBs'!$D$3:$D$1389,'Summary By Town'!$G$2)</f>
        <v>0</v>
      </c>
      <c r="H397" s="33">
        <f>SUMIFS('Raw Data from UFBs'!E$3:E$1389,'Raw Data from UFBs'!$A$3:$A$1389,'Summary By Town'!$A397,'Raw Data from UFBs'!$D$3:$D$1389,'Summary By Town'!$G$2)</f>
        <v>0</v>
      </c>
      <c r="I397" s="33">
        <f>SUMIFS('Raw Data from UFBs'!F$3:F$1389,'Raw Data from UFBs'!$A$3:$A$1389,'Summary By Town'!$A397,'Raw Data from UFBs'!$D$3:$D$1389,'Summary By Town'!$G$2)</f>
        <v>0</v>
      </c>
      <c r="J397" s="34">
        <f t="shared" si="67"/>
        <v>0</v>
      </c>
      <c r="K397" s="32">
        <f>COUNTIFS('Raw Data from UFBs'!$A$3:$A$1389,'Summary By Town'!$A397,'Raw Data from UFBs'!$D$3:$D$1389,'Summary By Town'!$K$2)</f>
        <v>0</v>
      </c>
      <c r="L397" s="33">
        <f>SUMIFS('Raw Data from UFBs'!E$3:E$1389,'Raw Data from UFBs'!$A$3:$A$1389,'Summary By Town'!$A397,'Raw Data from UFBs'!$D$3:$D$1389,'Summary By Town'!$K$2)</f>
        <v>0</v>
      </c>
      <c r="M397" s="33">
        <f>SUMIFS('Raw Data from UFBs'!F$3:F$1389,'Raw Data from UFBs'!$A$3:$A$1389,'Summary By Town'!$A397,'Raw Data from UFBs'!$D$3:$D$1389,'Summary By Town'!$K$2)</f>
        <v>0</v>
      </c>
      <c r="N397" s="34">
        <f t="shared" si="68"/>
        <v>0</v>
      </c>
      <c r="O397" s="32">
        <f>COUNTIFS('Raw Data from UFBs'!$A$3:$A$1389,'Summary By Town'!$A397,'Raw Data from UFBs'!$D$3:$D$1389,'Summary By Town'!$O$2)</f>
        <v>1</v>
      </c>
      <c r="P397" s="33">
        <f>SUMIFS('Raw Data from UFBs'!E$3:E$1389,'Raw Data from UFBs'!$A$3:$A$1389,'Summary By Town'!$A397,'Raw Data from UFBs'!$D$3:$D$1389,'Summary By Town'!$O$2)</f>
        <v>164841.93</v>
      </c>
      <c r="Q397" s="33">
        <f>SUMIFS('Raw Data from UFBs'!F$3:F$1389,'Raw Data from UFBs'!$A$3:$A$1389,'Summary By Town'!$A397,'Raw Data from UFBs'!$D$3:$D$1389,'Summary By Town'!$O$2)</f>
        <v>12319000</v>
      </c>
      <c r="R397" s="34">
        <f t="shared" si="69"/>
        <v>285124.74104569177</v>
      </c>
      <c r="S397" s="32">
        <f t="shared" si="70"/>
        <v>1</v>
      </c>
      <c r="T397" s="33">
        <f t="shared" si="71"/>
        <v>164841.93</v>
      </c>
      <c r="U397" s="33">
        <f t="shared" si="72"/>
        <v>12319000</v>
      </c>
      <c r="V397" s="34">
        <f t="shared" si="73"/>
        <v>285124.74104569177</v>
      </c>
      <c r="W397" s="73">
        <v>929598600</v>
      </c>
      <c r="X397" s="74">
        <v>2.3145120630383293</v>
      </c>
      <c r="Y397" s="75">
        <v>0.20858679514873141</v>
      </c>
      <c r="Z397" s="5">
        <f t="shared" si="74"/>
        <v>25089.406067501277</v>
      </c>
      <c r="AA397" s="10">
        <f t="shared" si="75"/>
        <v>1.3251956274460826E-2</v>
      </c>
      <c r="AB397" s="73">
        <v>6992305.1299999999</v>
      </c>
      <c r="AC397" s="7">
        <f t="shared" si="76"/>
        <v>3.5881451969046545E-3</v>
      </c>
      <c r="AE397" s="6" t="s">
        <v>1520</v>
      </c>
      <c r="AF397" s="6" t="s">
        <v>854</v>
      </c>
      <c r="AG397" s="6" t="s">
        <v>1533</v>
      </c>
      <c r="AH397" s="6" t="s">
        <v>1535</v>
      </c>
      <c r="AI397" s="6" t="s">
        <v>1528</v>
      </c>
      <c r="AJ397" s="6" t="s">
        <v>1079</v>
      </c>
      <c r="AK397" s="6" t="s">
        <v>2319</v>
      </c>
      <c r="AL397" s="6" t="s">
        <v>2319</v>
      </c>
      <c r="AM397" s="6" t="s">
        <v>2319</v>
      </c>
      <c r="AN397" s="6" t="s">
        <v>2319</v>
      </c>
      <c r="AO397" s="6" t="s">
        <v>2319</v>
      </c>
      <c r="AP397" s="6" t="s">
        <v>2319</v>
      </c>
      <c r="AQ397" s="6" t="s">
        <v>2319</v>
      </c>
      <c r="AR397" s="6" t="s">
        <v>2319</v>
      </c>
      <c r="AS397" s="6" t="s">
        <v>2319</v>
      </c>
      <c r="AT397" s="6" t="s">
        <v>2319</v>
      </c>
    </row>
    <row r="398" spans="1:46" ht="17.25" customHeight="1" x14ac:dyDescent="0.25">
      <c r="A398" t="s">
        <v>1523</v>
      </c>
      <c r="B398" t="s">
        <v>2039</v>
      </c>
      <c r="C398" t="s">
        <v>1521</v>
      </c>
      <c r="D398" s="28" t="str">
        <f t="shared" si="66"/>
        <v>Chatham township, Morris County</v>
      </c>
      <c r="E398" t="s">
        <v>2214</v>
      </c>
      <c r="F398" t="s">
        <v>2203</v>
      </c>
      <c r="G398" s="32">
        <f>COUNTIFS('Raw Data from UFBs'!$A$3:$A$1389,'Summary By Town'!$A398,'Raw Data from UFBs'!$D$3:$D$1389,'Summary By Town'!$G$2)</f>
        <v>0</v>
      </c>
      <c r="H398" s="33">
        <f>SUMIFS('Raw Data from UFBs'!E$3:E$1389,'Raw Data from UFBs'!$A$3:$A$1389,'Summary By Town'!$A398,'Raw Data from UFBs'!$D$3:$D$1389,'Summary By Town'!$G$2)</f>
        <v>0</v>
      </c>
      <c r="I398" s="33">
        <f>SUMIFS('Raw Data from UFBs'!F$3:F$1389,'Raw Data from UFBs'!$A$3:$A$1389,'Summary By Town'!$A398,'Raw Data from UFBs'!$D$3:$D$1389,'Summary By Town'!$G$2)</f>
        <v>0</v>
      </c>
      <c r="J398" s="34">
        <f t="shared" si="67"/>
        <v>0</v>
      </c>
      <c r="K398" s="32">
        <f>COUNTIFS('Raw Data from UFBs'!$A$3:$A$1389,'Summary By Town'!$A398,'Raw Data from UFBs'!$D$3:$D$1389,'Summary By Town'!$K$2)</f>
        <v>0</v>
      </c>
      <c r="L398" s="33">
        <f>SUMIFS('Raw Data from UFBs'!E$3:E$1389,'Raw Data from UFBs'!$A$3:$A$1389,'Summary By Town'!$A398,'Raw Data from UFBs'!$D$3:$D$1389,'Summary By Town'!$K$2)</f>
        <v>0</v>
      </c>
      <c r="M398" s="33">
        <f>SUMIFS('Raw Data from UFBs'!F$3:F$1389,'Raw Data from UFBs'!$A$3:$A$1389,'Summary By Town'!$A398,'Raw Data from UFBs'!$D$3:$D$1389,'Summary By Town'!$K$2)</f>
        <v>0</v>
      </c>
      <c r="N398" s="34">
        <f t="shared" si="68"/>
        <v>0</v>
      </c>
      <c r="O398" s="32">
        <f>COUNTIFS('Raw Data from UFBs'!$A$3:$A$1389,'Summary By Town'!$A398,'Raw Data from UFBs'!$D$3:$D$1389,'Summary By Town'!$O$2)</f>
        <v>0</v>
      </c>
      <c r="P398" s="33">
        <f>SUMIFS('Raw Data from UFBs'!E$3:E$1389,'Raw Data from UFBs'!$A$3:$A$1389,'Summary By Town'!$A398,'Raw Data from UFBs'!$D$3:$D$1389,'Summary By Town'!$O$2)</f>
        <v>0</v>
      </c>
      <c r="Q398" s="33">
        <f>SUMIFS('Raw Data from UFBs'!F$3:F$1389,'Raw Data from UFBs'!$A$3:$A$1389,'Summary By Town'!$A398,'Raw Data from UFBs'!$D$3:$D$1389,'Summary By Town'!$O$2)</f>
        <v>0</v>
      </c>
      <c r="R398" s="34">
        <f t="shared" si="69"/>
        <v>0</v>
      </c>
      <c r="S398" s="32">
        <f t="shared" si="70"/>
        <v>0</v>
      </c>
      <c r="T398" s="33">
        <f t="shared" si="71"/>
        <v>0</v>
      </c>
      <c r="U398" s="33">
        <f t="shared" si="72"/>
        <v>0</v>
      </c>
      <c r="V398" s="34">
        <f t="shared" si="73"/>
        <v>0</v>
      </c>
      <c r="W398" s="73">
        <v>3422007772</v>
      </c>
      <c r="X398" s="74">
        <v>1.8534618305488142</v>
      </c>
      <c r="Y398" s="75">
        <v>0.17291494097959731</v>
      </c>
      <c r="Z398" s="5">
        <f t="shared" si="74"/>
        <v>0</v>
      </c>
      <c r="AA398" s="10">
        <f t="shared" si="75"/>
        <v>0</v>
      </c>
      <c r="AB398" s="73">
        <v>17182494.399999999</v>
      </c>
      <c r="AC398" s="7">
        <f t="shared" si="76"/>
        <v>0</v>
      </c>
      <c r="AE398" s="6" t="s">
        <v>1625</v>
      </c>
      <c r="AF398" s="6" t="s">
        <v>1631</v>
      </c>
      <c r="AG398" s="6" t="s">
        <v>1522</v>
      </c>
      <c r="AH398" s="6" t="s">
        <v>1078</v>
      </c>
      <c r="AI398" s="6" t="s">
        <v>1527</v>
      </c>
      <c r="AJ398" s="6" t="s">
        <v>1634</v>
      </c>
      <c r="AK398" s="6" t="s">
        <v>1538</v>
      </c>
      <c r="AL398" s="6" t="s">
        <v>2319</v>
      </c>
      <c r="AM398" s="6" t="s">
        <v>2319</v>
      </c>
      <c r="AN398" s="6" t="s">
        <v>2319</v>
      </c>
      <c r="AO398" s="6" t="s">
        <v>2319</v>
      </c>
      <c r="AP398" s="6" t="s">
        <v>2319</v>
      </c>
      <c r="AQ398" s="6" t="s">
        <v>2319</v>
      </c>
      <c r="AR398" s="6" t="s">
        <v>2319</v>
      </c>
      <c r="AS398" s="6" t="s">
        <v>2319</v>
      </c>
      <c r="AT398" s="6" t="s">
        <v>2319</v>
      </c>
    </row>
    <row r="399" spans="1:46" ht="17.25" customHeight="1" x14ac:dyDescent="0.25">
      <c r="A399" t="s">
        <v>1524</v>
      </c>
      <c r="B399" t="s">
        <v>2040</v>
      </c>
      <c r="C399" t="s">
        <v>1521</v>
      </c>
      <c r="D399" s="28" t="str">
        <f t="shared" si="66"/>
        <v>Chester township, Morris County</v>
      </c>
      <c r="E399" t="s">
        <v>2214</v>
      </c>
      <c r="F399" t="s">
        <v>2204</v>
      </c>
      <c r="G399" s="32">
        <f>COUNTIFS('Raw Data from UFBs'!$A$3:$A$1389,'Summary By Town'!$A399,'Raw Data from UFBs'!$D$3:$D$1389,'Summary By Town'!$G$2)</f>
        <v>0</v>
      </c>
      <c r="H399" s="33">
        <f>SUMIFS('Raw Data from UFBs'!E$3:E$1389,'Raw Data from UFBs'!$A$3:$A$1389,'Summary By Town'!$A399,'Raw Data from UFBs'!$D$3:$D$1389,'Summary By Town'!$G$2)</f>
        <v>0</v>
      </c>
      <c r="I399" s="33">
        <f>SUMIFS('Raw Data from UFBs'!F$3:F$1389,'Raw Data from UFBs'!$A$3:$A$1389,'Summary By Town'!$A399,'Raw Data from UFBs'!$D$3:$D$1389,'Summary By Town'!$G$2)</f>
        <v>0</v>
      </c>
      <c r="J399" s="34">
        <f t="shared" si="67"/>
        <v>0</v>
      </c>
      <c r="K399" s="32">
        <f>COUNTIFS('Raw Data from UFBs'!$A$3:$A$1389,'Summary By Town'!$A399,'Raw Data from UFBs'!$D$3:$D$1389,'Summary By Town'!$K$2)</f>
        <v>0</v>
      </c>
      <c r="L399" s="33">
        <f>SUMIFS('Raw Data from UFBs'!E$3:E$1389,'Raw Data from UFBs'!$A$3:$A$1389,'Summary By Town'!$A399,'Raw Data from UFBs'!$D$3:$D$1389,'Summary By Town'!$K$2)</f>
        <v>0</v>
      </c>
      <c r="M399" s="33">
        <f>SUMIFS('Raw Data from UFBs'!F$3:F$1389,'Raw Data from UFBs'!$A$3:$A$1389,'Summary By Town'!$A399,'Raw Data from UFBs'!$D$3:$D$1389,'Summary By Town'!$K$2)</f>
        <v>0</v>
      </c>
      <c r="N399" s="34">
        <f t="shared" si="68"/>
        <v>0</v>
      </c>
      <c r="O399" s="32">
        <f>COUNTIFS('Raw Data from UFBs'!$A$3:$A$1389,'Summary By Town'!$A399,'Raw Data from UFBs'!$D$3:$D$1389,'Summary By Town'!$O$2)</f>
        <v>0</v>
      </c>
      <c r="P399" s="33">
        <f>SUMIFS('Raw Data from UFBs'!E$3:E$1389,'Raw Data from UFBs'!$A$3:$A$1389,'Summary By Town'!$A399,'Raw Data from UFBs'!$D$3:$D$1389,'Summary By Town'!$O$2)</f>
        <v>0</v>
      </c>
      <c r="Q399" s="33">
        <f>SUMIFS('Raw Data from UFBs'!F$3:F$1389,'Raw Data from UFBs'!$A$3:$A$1389,'Summary By Town'!$A399,'Raw Data from UFBs'!$D$3:$D$1389,'Summary By Town'!$O$2)</f>
        <v>0</v>
      </c>
      <c r="R399" s="34">
        <f t="shared" si="69"/>
        <v>0</v>
      </c>
      <c r="S399" s="32">
        <f t="shared" si="70"/>
        <v>0</v>
      </c>
      <c r="T399" s="33">
        <f t="shared" si="71"/>
        <v>0</v>
      </c>
      <c r="U399" s="33">
        <f t="shared" si="72"/>
        <v>0</v>
      </c>
      <c r="V399" s="34">
        <f t="shared" si="73"/>
        <v>0</v>
      </c>
      <c r="W399" s="73">
        <v>2081775640</v>
      </c>
      <c r="X399" s="74">
        <v>2.3619374869394911</v>
      </c>
      <c r="Y399" s="75">
        <v>0.2241362109928505</v>
      </c>
      <c r="Z399" s="5">
        <f t="shared" si="74"/>
        <v>0</v>
      </c>
      <c r="AA399" s="10">
        <f t="shared" si="75"/>
        <v>0</v>
      </c>
      <c r="AB399" s="73">
        <v>17783388.780000001</v>
      </c>
      <c r="AC399" s="7">
        <f t="shared" si="76"/>
        <v>0</v>
      </c>
      <c r="AE399" s="6" t="s">
        <v>852</v>
      </c>
      <c r="AF399" s="6" t="s">
        <v>1531</v>
      </c>
      <c r="AG399" s="6" t="s">
        <v>874</v>
      </c>
      <c r="AH399" s="6" t="s">
        <v>1543</v>
      </c>
      <c r="AI399" s="6" t="s">
        <v>950</v>
      </c>
      <c r="AJ399" s="6" t="s">
        <v>972</v>
      </c>
      <c r="AK399" s="6" t="s">
        <v>1477</v>
      </c>
      <c r="AL399" s="6" t="s">
        <v>1545</v>
      </c>
      <c r="AM399" s="6" t="s">
        <v>1540</v>
      </c>
      <c r="AN399" s="6" t="s">
        <v>2319</v>
      </c>
      <c r="AO399" s="6" t="s">
        <v>2319</v>
      </c>
      <c r="AP399" s="6" t="s">
        <v>2319</v>
      </c>
      <c r="AQ399" s="6" t="s">
        <v>2319</v>
      </c>
      <c r="AR399" s="6" t="s">
        <v>2319</v>
      </c>
      <c r="AS399" s="6" t="s">
        <v>2319</v>
      </c>
      <c r="AT399" s="6" t="s">
        <v>2319</v>
      </c>
    </row>
    <row r="400" spans="1:46" ht="17.25" customHeight="1" x14ac:dyDescent="0.25">
      <c r="A400" t="s">
        <v>854</v>
      </c>
      <c r="B400" t="s">
        <v>2041</v>
      </c>
      <c r="C400" t="s">
        <v>1521</v>
      </c>
      <c r="D400" s="28" t="str">
        <f t="shared" si="66"/>
        <v>Denville township, Morris County</v>
      </c>
      <c r="E400" t="s">
        <v>2214</v>
      </c>
      <c r="F400" t="s">
        <v>2201</v>
      </c>
      <c r="G400" s="32">
        <f>COUNTIFS('Raw Data from UFBs'!$A$3:$A$1389,'Summary By Town'!$A400,'Raw Data from UFBs'!$D$3:$D$1389,'Summary By Town'!$G$2)</f>
        <v>0</v>
      </c>
      <c r="H400" s="33">
        <f>SUMIFS('Raw Data from UFBs'!E$3:E$1389,'Raw Data from UFBs'!$A$3:$A$1389,'Summary By Town'!$A400,'Raw Data from UFBs'!$D$3:$D$1389,'Summary By Town'!$G$2)</f>
        <v>0</v>
      </c>
      <c r="I400" s="33">
        <f>SUMIFS('Raw Data from UFBs'!F$3:F$1389,'Raw Data from UFBs'!$A$3:$A$1389,'Summary By Town'!$A400,'Raw Data from UFBs'!$D$3:$D$1389,'Summary By Town'!$G$2)</f>
        <v>0</v>
      </c>
      <c r="J400" s="34">
        <f t="shared" si="67"/>
        <v>0</v>
      </c>
      <c r="K400" s="32">
        <f>COUNTIFS('Raw Data from UFBs'!$A$3:$A$1389,'Summary By Town'!$A400,'Raw Data from UFBs'!$D$3:$D$1389,'Summary By Town'!$K$2)</f>
        <v>0</v>
      </c>
      <c r="L400" s="33">
        <f>SUMIFS('Raw Data from UFBs'!E$3:E$1389,'Raw Data from UFBs'!$A$3:$A$1389,'Summary By Town'!$A400,'Raw Data from UFBs'!$D$3:$D$1389,'Summary By Town'!$K$2)</f>
        <v>0</v>
      </c>
      <c r="M400" s="33">
        <f>SUMIFS('Raw Data from UFBs'!F$3:F$1389,'Raw Data from UFBs'!$A$3:$A$1389,'Summary By Town'!$A400,'Raw Data from UFBs'!$D$3:$D$1389,'Summary By Town'!$K$2)</f>
        <v>0</v>
      </c>
      <c r="N400" s="34">
        <f t="shared" si="68"/>
        <v>0</v>
      </c>
      <c r="O400" s="32">
        <f>COUNTIFS('Raw Data from UFBs'!$A$3:$A$1389,'Summary By Town'!$A400,'Raw Data from UFBs'!$D$3:$D$1389,'Summary By Town'!$O$2)</f>
        <v>0</v>
      </c>
      <c r="P400" s="33">
        <f>SUMIFS('Raw Data from UFBs'!E$3:E$1389,'Raw Data from UFBs'!$A$3:$A$1389,'Summary By Town'!$A400,'Raw Data from UFBs'!$D$3:$D$1389,'Summary By Town'!$O$2)</f>
        <v>0</v>
      </c>
      <c r="Q400" s="33">
        <f>SUMIFS('Raw Data from UFBs'!F$3:F$1389,'Raw Data from UFBs'!$A$3:$A$1389,'Summary By Town'!$A400,'Raw Data from UFBs'!$D$3:$D$1389,'Summary By Town'!$O$2)</f>
        <v>0</v>
      </c>
      <c r="R400" s="34">
        <f t="shared" si="69"/>
        <v>0</v>
      </c>
      <c r="S400" s="32">
        <f t="shared" si="70"/>
        <v>0</v>
      </c>
      <c r="T400" s="33">
        <f t="shared" si="71"/>
        <v>0</v>
      </c>
      <c r="U400" s="33">
        <f t="shared" si="72"/>
        <v>0</v>
      </c>
      <c r="V400" s="34">
        <f t="shared" si="73"/>
        <v>0</v>
      </c>
      <c r="W400" s="73">
        <v>3353658300</v>
      </c>
      <c r="X400" s="74">
        <v>2.4856107581746292</v>
      </c>
      <c r="Y400" s="75">
        <v>0.19973610313087778</v>
      </c>
      <c r="Z400" s="5">
        <f t="shared" si="74"/>
        <v>0</v>
      </c>
      <c r="AA400" s="10">
        <f t="shared" si="75"/>
        <v>0</v>
      </c>
      <c r="AB400" s="73">
        <v>27114143.48</v>
      </c>
      <c r="AC400" s="7">
        <f t="shared" si="76"/>
        <v>0</v>
      </c>
      <c r="AE400" s="6" t="s">
        <v>866</v>
      </c>
      <c r="AF400" s="6" t="s">
        <v>849</v>
      </c>
      <c r="AG400" s="6" t="s">
        <v>1540</v>
      </c>
      <c r="AH400" s="6" t="s">
        <v>878</v>
      </c>
      <c r="AI400" s="6" t="s">
        <v>1535</v>
      </c>
      <c r="AJ400" s="6" t="s">
        <v>1542</v>
      </c>
      <c r="AK400" s="6" t="s">
        <v>1079</v>
      </c>
      <c r="AL400" s="6" t="s">
        <v>2319</v>
      </c>
      <c r="AM400" s="6" t="s">
        <v>2319</v>
      </c>
      <c r="AN400" s="6" t="s">
        <v>2319</v>
      </c>
      <c r="AO400" s="6" t="s">
        <v>2319</v>
      </c>
      <c r="AP400" s="6" t="s">
        <v>2319</v>
      </c>
      <c r="AQ400" s="6" t="s">
        <v>2319</v>
      </c>
      <c r="AR400" s="6" t="s">
        <v>2319</v>
      </c>
      <c r="AS400" s="6" t="s">
        <v>2319</v>
      </c>
      <c r="AT400" s="6" t="s">
        <v>2319</v>
      </c>
    </row>
    <row r="401" spans="1:46" ht="17.25" customHeight="1" x14ac:dyDescent="0.25">
      <c r="A401" t="s">
        <v>1525</v>
      </c>
      <c r="B401" t="s">
        <v>2042</v>
      </c>
      <c r="C401" t="s">
        <v>1521</v>
      </c>
      <c r="D401" s="28" t="str">
        <f t="shared" si="66"/>
        <v>East Hanover township, Morris County</v>
      </c>
      <c r="E401" t="s">
        <v>2214</v>
      </c>
      <c r="F401" t="s">
        <v>2203</v>
      </c>
      <c r="G401" s="32">
        <f>COUNTIFS('Raw Data from UFBs'!$A$3:$A$1389,'Summary By Town'!$A401,'Raw Data from UFBs'!$D$3:$D$1389,'Summary By Town'!$G$2)</f>
        <v>0</v>
      </c>
      <c r="H401" s="33">
        <f>SUMIFS('Raw Data from UFBs'!E$3:E$1389,'Raw Data from UFBs'!$A$3:$A$1389,'Summary By Town'!$A401,'Raw Data from UFBs'!$D$3:$D$1389,'Summary By Town'!$G$2)</f>
        <v>0</v>
      </c>
      <c r="I401" s="33">
        <f>SUMIFS('Raw Data from UFBs'!F$3:F$1389,'Raw Data from UFBs'!$A$3:$A$1389,'Summary By Town'!$A401,'Raw Data from UFBs'!$D$3:$D$1389,'Summary By Town'!$G$2)</f>
        <v>0</v>
      </c>
      <c r="J401" s="34">
        <f t="shared" si="67"/>
        <v>0</v>
      </c>
      <c r="K401" s="32">
        <f>COUNTIFS('Raw Data from UFBs'!$A$3:$A$1389,'Summary By Town'!$A401,'Raw Data from UFBs'!$D$3:$D$1389,'Summary By Town'!$K$2)</f>
        <v>0</v>
      </c>
      <c r="L401" s="33">
        <f>SUMIFS('Raw Data from UFBs'!E$3:E$1389,'Raw Data from UFBs'!$A$3:$A$1389,'Summary By Town'!$A401,'Raw Data from UFBs'!$D$3:$D$1389,'Summary By Town'!$K$2)</f>
        <v>0</v>
      </c>
      <c r="M401" s="33">
        <f>SUMIFS('Raw Data from UFBs'!F$3:F$1389,'Raw Data from UFBs'!$A$3:$A$1389,'Summary By Town'!$A401,'Raw Data from UFBs'!$D$3:$D$1389,'Summary By Town'!$K$2)</f>
        <v>0</v>
      </c>
      <c r="N401" s="34">
        <f t="shared" si="68"/>
        <v>0</v>
      </c>
      <c r="O401" s="32">
        <f>COUNTIFS('Raw Data from UFBs'!$A$3:$A$1389,'Summary By Town'!$A401,'Raw Data from UFBs'!$D$3:$D$1389,'Summary By Town'!$O$2)</f>
        <v>0</v>
      </c>
      <c r="P401" s="33">
        <f>SUMIFS('Raw Data from UFBs'!E$3:E$1389,'Raw Data from UFBs'!$A$3:$A$1389,'Summary By Town'!$A401,'Raw Data from UFBs'!$D$3:$D$1389,'Summary By Town'!$O$2)</f>
        <v>0</v>
      </c>
      <c r="Q401" s="33">
        <f>SUMIFS('Raw Data from UFBs'!F$3:F$1389,'Raw Data from UFBs'!$A$3:$A$1389,'Summary By Town'!$A401,'Raw Data from UFBs'!$D$3:$D$1389,'Summary By Town'!$O$2)</f>
        <v>0</v>
      </c>
      <c r="R401" s="34">
        <f t="shared" si="69"/>
        <v>0</v>
      </c>
      <c r="S401" s="32">
        <f t="shared" si="70"/>
        <v>0</v>
      </c>
      <c r="T401" s="33">
        <f t="shared" si="71"/>
        <v>0</v>
      </c>
      <c r="U401" s="33">
        <f t="shared" si="72"/>
        <v>0</v>
      </c>
      <c r="V401" s="34">
        <f t="shared" si="73"/>
        <v>0</v>
      </c>
      <c r="W401" s="73">
        <v>2654195146</v>
      </c>
      <c r="X401" s="74">
        <v>2.3457407331292432</v>
      </c>
      <c r="Y401" s="75">
        <v>0.30205191619456334</v>
      </c>
      <c r="Z401" s="5">
        <f t="shared" si="74"/>
        <v>0</v>
      </c>
      <c r="AA401" s="10">
        <f t="shared" si="75"/>
        <v>0</v>
      </c>
      <c r="AB401" s="73">
        <v>29185568.84</v>
      </c>
      <c r="AC401" s="7">
        <f t="shared" si="76"/>
        <v>0</v>
      </c>
      <c r="AE401" s="6" t="s">
        <v>1526</v>
      </c>
      <c r="AF401" s="6" t="s">
        <v>860</v>
      </c>
      <c r="AG401" s="6" t="s">
        <v>1533</v>
      </c>
      <c r="AH401" s="6" t="s">
        <v>417</v>
      </c>
      <c r="AI401" s="6" t="s">
        <v>1434</v>
      </c>
      <c r="AJ401" s="6" t="s">
        <v>1435</v>
      </c>
      <c r="AK401" s="6" t="s">
        <v>1425</v>
      </c>
      <c r="AL401" s="6" t="s">
        <v>878</v>
      </c>
      <c r="AM401" s="6" t="s">
        <v>2319</v>
      </c>
      <c r="AN401" s="6" t="s">
        <v>2319</v>
      </c>
      <c r="AO401" s="6" t="s">
        <v>2319</v>
      </c>
      <c r="AP401" s="6" t="s">
        <v>2319</v>
      </c>
      <c r="AQ401" s="6" t="s">
        <v>2319</v>
      </c>
      <c r="AR401" s="6" t="s">
        <v>2319</v>
      </c>
      <c r="AS401" s="6" t="s">
        <v>2319</v>
      </c>
      <c r="AT401" s="6" t="s">
        <v>2319</v>
      </c>
    </row>
    <row r="402" spans="1:46" ht="17.25" customHeight="1" x14ac:dyDescent="0.25">
      <c r="A402" t="s">
        <v>860</v>
      </c>
      <c r="B402" t="s">
        <v>2043</v>
      </c>
      <c r="C402" t="s">
        <v>1521</v>
      </c>
      <c r="D402" s="28" t="str">
        <f t="shared" si="66"/>
        <v>Hanover township, Morris County</v>
      </c>
      <c r="E402" t="s">
        <v>2214</v>
      </c>
      <c r="F402" t="s">
        <v>2203</v>
      </c>
      <c r="G402" s="32">
        <f>COUNTIFS('Raw Data from UFBs'!$A$3:$A$1389,'Summary By Town'!$A402,'Raw Data from UFBs'!$D$3:$D$1389,'Summary By Town'!$G$2)</f>
        <v>1</v>
      </c>
      <c r="H402" s="33">
        <f>SUMIFS('Raw Data from UFBs'!E$3:E$1389,'Raw Data from UFBs'!$A$3:$A$1389,'Summary By Town'!$A402,'Raw Data from UFBs'!$D$3:$D$1389,'Summary By Town'!$G$2)</f>
        <v>22489</v>
      </c>
      <c r="I402" s="33">
        <f>SUMIFS('Raw Data from UFBs'!F$3:F$1389,'Raw Data from UFBs'!$A$3:$A$1389,'Summary By Town'!$A402,'Raw Data from UFBs'!$D$3:$D$1389,'Summary By Town'!$G$2)</f>
        <v>7800000</v>
      </c>
      <c r="J402" s="34">
        <f t="shared" si="67"/>
        <v>142295.57688333045</v>
      </c>
      <c r="K402" s="32">
        <f>COUNTIFS('Raw Data from UFBs'!$A$3:$A$1389,'Summary By Town'!$A402,'Raw Data from UFBs'!$D$3:$D$1389,'Summary By Town'!$K$2)</f>
        <v>0</v>
      </c>
      <c r="L402" s="33">
        <f>SUMIFS('Raw Data from UFBs'!E$3:E$1389,'Raw Data from UFBs'!$A$3:$A$1389,'Summary By Town'!$A402,'Raw Data from UFBs'!$D$3:$D$1389,'Summary By Town'!$K$2)</f>
        <v>0</v>
      </c>
      <c r="M402" s="33">
        <f>SUMIFS('Raw Data from UFBs'!F$3:F$1389,'Raw Data from UFBs'!$A$3:$A$1389,'Summary By Town'!$A402,'Raw Data from UFBs'!$D$3:$D$1389,'Summary By Town'!$K$2)</f>
        <v>0</v>
      </c>
      <c r="N402" s="34">
        <f t="shared" si="68"/>
        <v>0</v>
      </c>
      <c r="O402" s="32">
        <f>COUNTIFS('Raw Data from UFBs'!$A$3:$A$1389,'Summary By Town'!$A402,'Raw Data from UFBs'!$D$3:$D$1389,'Summary By Town'!$O$2)</f>
        <v>0</v>
      </c>
      <c r="P402" s="33">
        <f>SUMIFS('Raw Data from UFBs'!E$3:E$1389,'Raw Data from UFBs'!$A$3:$A$1389,'Summary By Town'!$A402,'Raw Data from UFBs'!$D$3:$D$1389,'Summary By Town'!$O$2)</f>
        <v>0</v>
      </c>
      <c r="Q402" s="33">
        <f>SUMIFS('Raw Data from UFBs'!F$3:F$1389,'Raw Data from UFBs'!$A$3:$A$1389,'Summary By Town'!$A402,'Raw Data from UFBs'!$D$3:$D$1389,'Summary By Town'!$O$2)</f>
        <v>0</v>
      </c>
      <c r="R402" s="34">
        <f t="shared" si="69"/>
        <v>0</v>
      </c>
      <c r="S402" s="32">
        <f t="shared" si="70"/>
        <v>1</v>
      </c>
      <c r="T402" s="33">
        <f t="shared" si="71"/>
        <v>22489</v>
      </c>
      <c r="U402" s="33">
        <f t="shared" si="72"/>
        <v>7800000</v>
      </c>
      <c r="V402" s="34">
        <f t="shared" si="73"/>
        <v>142295.57688333045</v>
      </c>
      <c r="W402" s="73">
        <v>4145404600</v>
      </c>
      <c r="X402" s="74">
        <v>1.8243022677350056</v>
      </c>
      <c r="Y402" s="75">
        <v>0.25237965142160668</v>
      </c>
      <c r="Z402" s="5">
        <f t="shared" si="74"/>
        <v>30236.742111830859</v>
      </c>
      <c r="AA402" s="10">
        <f t="shared" si="75"/>
        <v>1.8816016173668548E-3</v>
      </c>
      <c r="AB402" s="73">
        <v>31965213.259999998</v>
      </c>
      <c r="AC402" s="7">
        <f t="shared" si="76"/>
        <v>9.4592649408874489E-4</v>
      </c>
      <c r="AE402" s="6" t="s">
        <v>1526</v>
      </c>
      <c r="AF402" s="6" t="s">
        <v>866</v>
      </c>
      <c r="AG402" s="6" t="s">
        <v>1525</v>
      </c>
      <c r="AH402" s="6" t="s">
        <v>1534</v>
      </c>
      <c r="AI402" s="6" t="s">
        <v>878</v>
      </c>
      <c r="AJ402" s="6" t="s">
        <v>2319</v>
      </c>
      <c r="AK402" s="6" t="s">
        <v>2319</v>
      </c>
      <c r="AL402" s="6" t="s">
        <v>2319</v>
      </c>
      <c r="AM402" s="6" t="s">
        <v>2319</v>
      </c>
      <c r="AN402" s="6" t="s">
        <v>2319</v>
      </c>
      <c r="AO402" s="6" t="s">
        <v>2319</v>
      </c>
      <c r="AP402" s="6" t="s">
        <v>2319</v>
      </c>
      <c r="AQ402" s="6" t="s">
        <v>2319</v>
      </c>
      <c r="AR402" s="6" t="s">
        <v>2319</v>
      </c>
      <c r="AS402" s="6" t="s">
        <v>2319</v>
      </c>
      <c r="AT402" s="6" t="s">
        <v>2319</v>
      </c>
    </row>
    <row r="403" spans="1:46" ht="17.25" customHeight="1" x14ac:dyDescent="0.25">
      <c r="A403" t="s">
        <v>1527</v>
      </c>
      <c r="B403" t="s">
        <v>2044</v>
      </c>
      <c r="C403" t="s">
        <v>1521</v>
      </c>
      <c r="D403" s="28" t="str">
        <f t="shared" si="66"/>
        <v>Harding township, Morris County</v>
      </c>
      <c r="E403" t="s">
        <v>2214</v>
      </c>
      <c r="F403" t="s">
        <v>2204</v>
      </c>
      <c r="G403" s="32">
        <f>COUNTIFS('Raw Data from UFBs'!$A$3:$A$1389,'Summary By Town'!$A403,'Raw Data from UFBs'!$D$3:$D$1389,'Summary By Town'!$G$2)</f>
        <v>0</v>
      </c>
      <c r="H403" s="33">
        <f>SUMIFS('Raw Data from UFBs'!E$3:E$1389,'Raw Data from UFBs'!$A$3:$A$1389,'Summary By Town'!$A403,'Raw Data from UFBs'!$D$3:$D$1389,'Summary By Town'!$G$2)</f>
        <v>0</v>
      </c>
      <c r="I403" s="33">
        <f>SUMIFS('Raw Data from UFBs'!F$3:F$1389,'Raw Data from UFBs'!$A$3:$A$1389,'Summary By Town'!$A403,'Raw Data from UFBs'!$D$3:$D$1389,'Summary By Town'!$G$2)</f>
        <v>0</v>
      </c>
      <c r="J403" s="34">
        <f t="shared" si="67"/>
        <v>0</v>
      </c>
      <c r="K403" s="32">
        <f>COUNTIFS('Raw Data from UFBs'!$A$3:$A$1389,'Summary By Town'!$A403,'Raw Data from UFBs'!$D$3:$D$1389,'Summary By Town'!$K$2)</f>
        <v>0</v>
      </c>
      <c r="L403" s="33">
        <f>SUMIFS('Raw Data from UFBs'!E$3:E$1389,'Raw Data from UFBs'!$A$3:$A$1389,'Summary By Town'!$A403,'Raw Data from UFBs'!$D$3:$D$1389,'Summary By Town'!$K$2)</f>
        <v>0</v>
      </c>
      <c r="M403" s="33">
        <f>SUMIFS('Raw Data from UFBs'!F$3:F$1389,'Raw Data from UFBs'!$A$3:$A$1389,'Summary By Town'!$A403,'Raw Data from UFBs'!$D$3:$D$1389,'Summary By Town'!$K$2)</f>
        <v>0</v>
      </c>
      <c r="N403" s="34">
        <f t="shared" si="68"/>
        <v>0</v>
      </c>
      <c r="O403" s="32">
        <f>COUNTIFS('Raw Data from UFBs'!$A$3:$A$1389,'Summary By Town'!$A403,'Raw Data from UFBs'!$D$3:$D$1389,'Summary By Town'!$O$2)</f>
        <v>0</v>
      </c>
      <c r="P403" s="33">
        <f>SUMIFS('Raw Data from UFBs'!E$3:E$1389,'Raw Data from UFBs'!$A$3:$A$1389,'Summary By Town'!$A403,'Raw Data from UFBs'!$D$3:$D$1389,'Summary By Town'!$O$2)</f>
        <v>0</v>
      </c>
      <c r="Q403" s="33">
        <f>SUMIFS('Raw Data from UFBs'!F$3:F$1389,'Raw Data from UFBs'!$A$3:$A$1389,'Summary By Town'!$A403,'Raw Data from UFBs'!$D$3:$D$1389,'Summary By Town'!$O$2)</f>
        <v>0</v>
      </c>
      <c r="R403" s="34">
        <f t="shared" si="69"/>
        <v>0</v>
      </c>
      <c r="S403" s="32">
        <f t="shared" si="70"/>
        <v>0</v>
      </c>
      <c r="T403" s="33">
        <f t="shared" si="71"/>
        <v>0</v>
      </c>
      <c r="U403" s="33">
        <f t="shared" si="72"/>
        <v>0</v>
      </c>
      <c r="V403" s="34">
        <f t="shared" si="73"/>
        <v>0</v>
      </c>
      <c r="W403" s="73">
        <v>2319428956</v>
      </c>
      <c r="X403" s="74">
        <v>1.1517799710402077</v>
      </c>
      <c r="Y403" s="75">
        <v>0.28488938048396412</v>
      </c>
      <c r="Z403" s="5">
        <f t="shared" si="74"/>
        <v>0</v>
      </c>
      <c r="AA403" s="10">
        <f t="shared" si="75"/>
        <v>0</v>
      </c>
      <c r="AB403" s="73">
        <v>10613411</v>
      </c>
      <c r="AC403" s="7">
        <f t="shared" si="76"/>
        <v>0</v>
      </c>
      <c r="AE403" s="6" t="s">
        <v>1523</v>
      </c>
      <c r="AF403" s="6" t="s">
        <v>1078</v>
      </c>
      <c r="AG403" s="6" t="s">
        <v>1531</v>
      </c>
      <c r="AH403" s="6" t="s">
        <v>866</v>
      </c>
      <c r="AI403" s="6" t="s">
        <v>956</v>
      </c>
      <c r="AJ403" s="6" t="s">
        <v>1538</v>
      </c>
      <c r="AK403" s="6" t="s">
        <v>951</v>
      </c>
      <c r="AL403" s="6" t="s">
        <v>2319</v>
      </c>
      <c r="AM403" s="6" t="s">
        <v>2319</v>
      </c>
      <c r="AN403" s="6" t="s">
        <v>2319</v>
      </c>
      <c r="AO403" s="6" t="s">
        <v>2319</v>
      </c>
      <c r="AP403" s="6" t="s">
        <v>2319</v>
      </c>
      <c r="AQ403" s="6" t="s">
        <v>2319</v>
      </c>
      <c r="AR403" s="6" t="s">
        <v>2319</v>
      </c>
      <c r="AS403" s="6" t="s">
        <v>2319</v>
      </c>
      <c r="AT403" s="6" t="s">
        <v>2319</v>
      </c>
    </row>
    <row r="404" spans="1:46" ht="17.25" customHeight="1" x14ac:dyDescent="0.25">
      <c r="A404" t="s">
        <v>862</v>
      </c>
      <c r="B404" t="s">
        <v>2045</v>
      </c>
      <c r="C404" t="s">
        <v>1521</v>
      </c>
      <c r="D404" s="28" t="str">
        <f t="shared" si="66"/>
        <v>Jefferson township, Morris County</v>
      </c>
      <c r="E404" t="s">
        <v>2214</v>
      </c>
      <c r="F404" t="s">
        <v>2204</v>
      </c>
      <c r="G404" s="32">
        <f>COUNTIFS('Raw Data from UFBs'!$A$3:$A$1389,'Summary By Town'!$A404,'Raw Data from UFBs'!$D$3:$D$1389,'Summary By Town'!$G$2)</f>
        <v>1</v>
      </c>
      <c r="H404" s="33">
        <f>SUMIFS('Raw Data from UFBs'!E$3:E$1389,'Raw Data from UFBs'!$A$3:$A$1389,'Summary By Town'!$A404,'Raw Data from UFBs'!$D$3:$D$1389,'Summary By Town'!$G$2)</f>
        <v>30340</v>
      </c>
      <c r="I404" s="33">
        <f>SUMIFS('Raw Data from UFBs'!F$3:F$1389,'Raw Data from UFBs'!$A$3:$A$1389,'Summary By Town'!$A404,'Raw Data from UFBs'!$D$3:$D$1389,'Summary By Town'!$G$2)</f>
        <v>3916100</v>
      </c>
      <c r="J404" s="34">
        <f t="shared" si="67"/>
        <v>104372.82487999828</v>
      </c>
      <c r="K404" s="32">
        <f>COUNTIFS('Raw Data from UFBs'!$A$3:$A$1389,'Summary By Town'!$A404,'Raw Data from UFBs'!$D$3:$D$1389,'Summary By Town'!$K$2)</f>
        <v>0</v>
      </c>
      <c r="L404" s="33">
        <f>SUMIFS('Raw Data from UFBs'!E$3:E$1389,'Raw Data from UFBs'!$A$3:$A$1389,'Summary By Town'!$A404,'Raw Data from UFBs'!$D$3:$D$1389,'Summary By Town'!$K$2)</f>
        <v>0</v>
      </c>
      <c r="M404" s="33">
        <f>SUMIFS('Raw Data from UFBs'!F$3:F$1389,'Raw Data from UFBs'!$A$3:$A$1389,'Summary By Town'!$A404,'Raw Data from UFBs'!$D$3:$D$1389,'Summary By Town'!$K$2)</f>
        <v>0</v>
      </c>
      <c r="N404" s="34">
        <f t="shared" si="68"/>
        <v>0</v>
      </c>
      <c r="O404" s="32">
        <f>COUNTIFS('Raw Data from UFBs'!$A$3:$A$1389,'Summary By Town'!$A404,'Raw Data from UFBs'!$D$3:$D$1389,'Summary By Town'!$O$2)</f>
        <v>2</v>
      </c>
      <c r="P404" s="33">
        <f>SUMIFS('Raw Data from UFBs'!E$3:E$1389,'Raw Data from UFBs'!$A$3:$A$1389,'Summary By Town'!$A404,'Raw Data from UFBs'!$D$3:$D$1389,'Summary By Town'!$O$2)</f>
        <v>2000</v>
      </c>
      <c r="Q404" s="33">
        <f>SUMIFS('Raw Data from UFBs'!F$3:F$1389,'Raw Data from UFBs'!$A$3:$A$1389,'Summary By Town'!$A404,'Raw Data from UFBs'!$D$3:$D$1389,'Summary By Town'!$O$2)</f>
        <v>888200</v>
      </c>
      <c r="R404" s="34">
        <f t="shared" si="69"/>
        <v>23672.516804579678</v>
      </c>
      <c r="S404" s="32">
        <f t="shared" si="70"/>
        <v>3</v>
      </c>
      <c r="T404" s="33">
        <f t="shared" si="71"/>
        <v>32340</v>
      </c>
      <c r="U404" s="33">
        <f t="shared" si="72"/>
        <v>4804300</v>
      </c>
      <c r="V404" s="34">
        <f t="shared" si="73"/>
        <v>128045.34168457796</v>
      </c>
      <c r="W404" s="73">
        <v>2948165200</v>
      </c>
      <c r="X404" s="74">
        <v>2.6652236888740912</v>
      </c>
      <c r="Y404" s="75">
        <v>0.29126724367495305</v>
      </c>
      <c r="Z404" s="5">
        <f t="shared" si="74"/>
        <v>27875.831077436611</v>
      </c>
      <c r="AA404" s="10">
        <f t="shared" si="75"/>
        <v>1.6295898208146544E-3</v>
      </c>
      <c r="AB404" s="73">
        <v>31376886.640000001</v>
      </c>
      <c r="AC404" s="7">
        <f t="shared" si="76"/>
        <v>8.8841928127757067E-4</v>
      </c>
      <c r="AE404" s="6" t="s">
        <v>1543</v>
      </c>
      <c r="AF404" s="6" t="s">
        <v>1536</v>
      </c>
      <c r="AG404" s="6" t="s">
        <v>1614</v>
      </c>
      <c r="AH404" s="6" t="s">
        <v>984</v>
      </c>
      <c r="AI404" s="6" t="s">
        <v>1613</v>
      </c>
      <c r="AJ404" s="6" t="s">
        <v>1581</v>
      </c>
      <c r="AK404" s="6" t="s">
        <v>881</v>
      </c>
      <c r="AL404" s="6" t="s">
        <v>1079</v>
      </c>
      <c r="AM404" s="6" t="s">
        <v>2319</v>
      </c>
      <c r="AN404" s="6" t="s">
        <v>2319</v>
      </c>
      <c r="AO404" s="6" t="s">
        <v>2319</v>
      </c>
      <c r="AP404" s="6" t="s">
        <v>2319</v>
      </c>
      <c r="AQ404" s="6" t="s">
        <v>2319</v>
      </c>
      <c r="AR404" s="6" t="s">
        <v>2319</v>
      </c>
      <c r="AS404" s="6" t="s">
        <v>2319</v>
      </c>
      <c r="AT404" s="6" t="s">
        <v>2319</v>
      </c>
    </row>
    <row r="405" spans="1:46" ht="17.25" customHeight="1" x14ac:dyDescent="0.25">
      <c r="A405" t="s">
        <v>1538</v>
      </c>
      <c r="B405" t="s">
        <v>2046</v>
      </c>
      <c r="C405" t="s">
        <v>1521</v>
      </c>
      <c r="D405" s="28" t="str">
        <f t="shared" si="66"/>
        <v>Long Hill township, Morris County</v>
      </c>
      <c r="E405" t="s">
        <v>2214</v>
      </c>
      <c r="F405" t="s">
        <v>2201</v>
      </c>
      <c r="G405" s="32">
        <f>COUNTIFS('Raw Data from UFBs'!$A$3:$A$1389,'Summary By Town'!$A405,'Raw Data from UFBs'!$D$3:$D$1389,'Summary By Town'!$G$2)</f>
        <v>0</v>
      </c>
      <c r="H405" s="33">
        <f>SUMIFS('Raw Data from UFBs'!E$3:E$1389,'Raw Data from UFBs'!$A$3:$A$1389,'Summary By Town'!$A405,'Raw Data from UFBs'!$D$3:$D$1389,'Summary By Town'!$G$2)</f>
        <v>0</v>
      </c>
      <c r="I405" s="33">
        <f>SUMIFS('Raw Data from UFBs'!F$3:F$1389,'Raw Data from UFBs'!$A$3:$A$1389,'Summary By Town'!$A405,'Raw Data from UFBs'!$D$3:$D$1389,'Summary By Town'!$G$2)</f>
        <v>0</v>
      </c>
      <c r="J405" s="34">
        <f t="shared" si="67"/>
        <v>0</v>
      </c>
      <c r="K405" s="32">
        <f>COUNTIFS('Raw Data from UFBs'!$A$3:$A$1389,'Summary By Town'!$A405,'Raw Data from UFBs'!$D$3:$D$1389,'Summary By Town'!$K$2)</f>
        <v>0</v>
      </c>
      <c r="L405" s="33">
        <f>SUMIFS('Raw Data from UFBs'!E$3:E$1389,'Raw Data from UFBs'!$A$3:$A$1389,'Summary By Town'!$A405,'Raw Data from UFBs'!$D$3:$D$1389,'Summary By Town'!$K$2)</f>
        <v>0</v>
      </c>
      <c r="M405" s="33">
        <f>SUMIFS('Raw Data from UFBs'!F$3:F$1389,'Raw Data from UFBs'!$A$3:$A$1389,'Summary By Town'!$A405,'Raw Data from UFBs'!$D$3:$D$1389,'Summary By Town'!$K$2)</f>
        <v>0</v>
      </c>
      <c r="N405" s="34">
        <f t="shared" si="68"/>
        <v>0</v>
      </c>
      <c r="O405" s="32">
        <f>COUNTIFS('Raw Data from UFBs'!$A$3:$A$1389,'Summary By Town'!$A405,'Raw Data from UFBs'!$D$3:$D$1389,'Summary By Town'!$O$2)</f>
        <v>0</v>
      </c>
      <c r="P405" s="33">
        <f>SUMIFS('Raw Data from UFBs'!E$3:E$1389,'Raw Data from UFBs'!$A$3:$A$1389,'Summary By Town'!$A405,'Raw Data from UFBs'!$D$3:$D$1389,'Summary By Town'!$O$2)</f>
        <v>0</v>
      </c>
      <c r="Q405" s="33">
        <f>SUMIFS('Raw Data from UFBs'!F$3:F$1389,'Raw Data from UFBs'!$A$3:$A$1389,'Summary By Town'!$A405,'Raw Data from UFBs'!$D$3:$D$1389,'Summary By Town'!$O$2)</f>
        <v>0</v>
      </c>
      <c r="R405" s="34">
        <f t="shared" si="69"/>
        <v>0</v>
      </c>
      <c r="S405" s="32">
        <f t="shared" si="70"/>
        <v>0</v>
      </c>
      <c r="T405" s="33">
        <f t="shared" si="71"/>
        <v>0</v>
      </c>
      <c r="U405" s="33">
        <f t="shared" si="72"/>
        <v>0</v>
      </c>
      <c r="V405" s="34">
        <f t="shared" si="73"/>
        <v>0</v>
      </c>
      <c r="W405" s="73">
        <v>1773372446</v>
      </c>
      <c r="X405" s="74">
        <v>2.3914472859402145</v>
      </c>
      <c r="Y405" s="75">
        <v>0.26856164420620521</v>
      </c>
      <c r="Z405" s="5">
        <f t="shared" si="74"/>
        <v>0</v>
      </c>
      <c r="AA405" s="10">
        <f t="shared" si="75"/>
        <v>0</v>
      </c>
      <c r="AB405" s="73">
        <v>17282347.109999999</v>
      </c>
      <c r="AC405" s="7">
        <f t="shared" si="76"/>
        <v>0</v>
      </c>
      <c r="AE405" s="6" t="s">
        <v>1081</v>
      </c>
      <c r="AF405" s="6" t="s">
        <v>1625</v>
      </c>
      <c r="AG405" s="6" t="s">
        <v>1523</v>
      </c>
      <c r="AH405" s="6" t="s">
        <v>1527</v>
      </c>
      <c r="AI405" s="6" t="s">
        <v>951</v>
      </c>
      <c r="AJ405" s="6" t="s">
        <v>2319</v>
      </c>
      <c r="AK405" s="6" t="s">
        <v>2319</v>
      </c>
      <c r="AL405" s="6" t="s">
        <v>2319</v>
      </c>
      <c r="AM405" s="6" t="s">
        <v>2319</v>
      </c>
      <c r="AN405" s="6" t="s">
        <v>2319</v>
      </c>
      <c r="AO405" s="6" t="s">
        <v>2319</v>
      </c>
      <c r="AP405" s="6" t="s">
        <v>2319</v>
      </c>
      <c r="AQ405" s="6" t="s">
        <v>2319</v>
      </c>
      <c r="AR405" s="6" t="s">
        <v>2319</v>
      </c>
      <c r="AS405" s="6" t="s">
        <v>2319</v>
      </c>
      <c r="AT405" s="6" t="s">
        <v>2319</v>
      </c>
    </row>
    <row r="406" spans="1:46" ht="17.25" customHeight="1" x14ac:dyDescent="0.25">
      <c r="A406" t="s">
        <v>1531</v>
      </c>
      <c r="B406" t="s">
        <v>2047</v>
      </c>
      <c r="C406" t="s">
        <v>1521</v>
      </c>
      <c r="D406" s="28" t="str">
        <f t="shared" si="66"/>
        <v>Mendham township, Morris County</v>
      </c>
      <c r="E406" t="s">
        <v>2214</v>
      </c>
      <c r="F406" t="s">
        <v>2204</v>
      </c>
      <c r="G406" s="32">
        <f>COUNTIFS('Raw Data from UFBs'!$A$3:$A$1389,'Summary By Town'!$A406,'Raw Data from UFBs'!$D$3:$D$1389,'Summary By Town'!$G$2)</f>
        <v>0</v>
      </c>
      <c r="H406" s="33">
        <f>SUMIFS('Raw Data from UFBs'!E$3:E$1389,'Raw Data from UFBs'!$A$3:$A$1389,'Summary By Town'!$A406,'Raw Data from UFBs'!$D$3:$D$1389,'Summary By Town'!$G$2)</f>
        <v>0</v>
      </c>
      <c r="I406" s="33">
        <f>SUMIFS('Raw Data from UFBs'!F$3:F$1389,'Raw Data from UFBs'!$A$3:$A$1389,'Summary By Town'!$A406,'Raw Data from UFBs'!$D$3:$D$1389,'Summary By Town'!$G$2)</f>
        <v>0</v>
      </c>
      <c r="J406" s="34">
        <f t="shared" si="67"/>
        <v>0</v>
      </c>
      <c r="K406" s="32">
        <f>COUNTIFS('Raw Data from UFBs'!$A$3:$A$1389,'Summary By Town'!$A406,'Raw Data from UFBs'!$D$3:$D$1389,'Summary By Town'!$K$2)</f>
        <v>0</v>
      </c>
      <c r="L406" s="33">
        <f>SUMIFS('Raw Data from UFBs'!E$3:E$1389,'Raw Data from UFBs'!$A$3:$A$1389,'Summary By Town'!$A406,'Raw Data from UFBs'!$D$3:$D$1389,'Summary By Town'!$K$2)</f>
        <v>0</v>
      </c>
      <c r="M406" s="33">
        <f>SUMIFS('Raw Data from UFBs'!F$3:F$1389,'Raw Data from UFBs'!$A$3:$A$1389,'Summary By Town'!$A406,'Raw Data from UFBs'!$D$3:$D$1389,'Summary By Town'!$K$2)</f>
        <v>0</v>
      </c>
      <c r="N406" s="34">
        <f t="shared" si="68"/>
        <v>0</v>
      </c>
      <c r="O406" s="32">
        <f>COUNTIFS('Raw Data from UFBs'!$A$3:$A$1389,'Summary By Town'!$A406,'Raw Data from UFBs'!$D$3:$D$1389,'Summary By Town'!$O$2)</f>
        <v>0</v>
      </c>
      <c r="P406" s="33">
        <f>SUMIFS('Raw Data from UFBs'!E$3:E$1389,'Raw Data from UFBs'!$A$3:$A$1389,'Summary By Town'!$A406,'Raw Data from UFBs'!$D$3:$D$1389,'Summary By Town'!$O$2)</f>
        <v>0</v>
      </c>
      <c r="Q406" s="33">
        <f>SUMIFS('Raw Data from UFBs'!F$3:F$1389,'Raw Data from UFBs'!$A$3:$A$1389,'Summary By Town'!$A406,'Raw Data from UFBs'!$D$3:$D$1389,'Summary By Town'!$O$2)</f>
        <v>0</v>
      </c>
      <c r="R406" s="34">
        <f t="shared" si="69"/>
        <v>0</v>
      </c>
      <c r="S406" s="32">
        <f t="shared" si="70"/>
        <v>0</v>
      </c>
      <c r="T406" s="33">
        <f t="shared" si="71"/>
        <v>0</v>
      </c>
      <c r="U406" s="33">
        <f t="shared" si="72"/>
        <v>0</v>
      </c>
      <c r="V406" s="34">
        <f t="shared" si="73"/>
        <v>0</v>
      </c>
      <c r="W406" s="73">
        <v>2027111146</v>
      </c>
      <c r="X406" s="74">
        <v>2.1574903893300328</v>
      </c>
      <c r="Y406" s="75">
        <v>0.2071554123430899</v>
      </c>
      <c r="Z406" s="5">
        <f t="shared" si="74"/>
        <v>0</v>
      </c>
      <c r="AA406" s="10">
        <f t="shared" si="75"/>
        <v>0</v>
      </c>
      <c r="AB406" s="73">
        <v>12556517.07</v>
      </c>
      <c r="AC406" s="7">
        <f t="shared" si="76"/>
        <v>0</v>
      </c>
      <c r="AE406" s="6" t="s">
        <v>1527</v>
      </c>
      <c r="AF406" s="6" t="s">
        <v>1530</v>
      </c>
      <c r="AG406" s="6" t="s">
        <v>866</v>
      </c>
      <c r="AH406" s="6" t="s">
        <v>1524</v>
      </c>
      <c r="AI406" s="6" t="s">
        <v>972</v>
      </c>
      <c r="AJ406" s="6" t="s">
        <v>956</v>
      </c>
      <c r="AK406" s="6" t="s">
        <v>1540</v>
      </c>
      <c r="AL406" s="6" t="s">
        <v>2319</v>
      </c>
      <c r="AM406" s="6" t="s">
        <v>2319</v>
      </c>
      <c r="AN406" s="6" t="s">
        <v>2319</v>
      </c>
      <c r="AO406" s="6" t="s">
        <v>2319</v>
      </c>
      <c r="AP406" s="6" t="s">
        <v>2319</v>
      </c>
      <c r="AQ406" s="6" t="s">
        <v>2319</v>
      </c>
      <c r="AR406" s="6" t="s">
        <v>2319</v>
      </c>
      <c r="AS406" s="6" t="s">
        <v>2319</v>
      </c>
      <c r="AT406" s="6" t="s">
        <v>2319</v>
      </c>
    </row>
    <row r="407" spans="1:46" ht="17.25" customHeight="1" x14ac:dyDescent="0.25">
      <c r="A407" t="s">
        <v>1532</v>
      </c>
      <c r="B407" t="s">
        <v>2048</v>
      </c>
      <c r="C407" t="s">
        <v>1521</v>
      </c>
      <c r="D407" s="28" t="str">
        <f t="shared" si="66"/>
        <v>Mine Hill township, Morris County</v>
      </c>
      <c r="E407" t="s">
        <v>2214</v>
      </c>
      <c r="F407" t="s">
        <v>2201</v>
      </c>
      <c r="G407" s="32">
        <f>COUNTIFS('Raw Data from UFBs'!$A$3:$A$1389,'Summary By Town'!$A407,'Raw Data from UFBs'!$D$3:$D$1389,'Summary By Town'!$G$2)</f>
        <v>0</v>
      </c>
      <c r="H407" s="33">
        <f>SUMIFS('Raw Data from UFBs'!E$3:E$1389,'Raw Data from UFBs'!$A$3:$A$1389,'Summary By Town'!$A407,'Raw Data from UFBs'!$D$3:$D$1389,'Summary By Town'!$G$2)</f>
        <v>0</v>
      </c>
      <c r="I407" s="33">
        <f>SUMIFS('Raw Data from UFBs'!F$3:F$1389,'Raw Data from UFBs'!$A$3:$A$1389,'Summary By Town'!$A407,'Raw Data from UFBs'!$D$3:$D$1389,'Summary By Town'!$G$2)</f>
        <v>0</v>
      </c>
      <c r="J407" s="34">
        <f t="shared" si="67"/>
        <v>0</v>
      </c>
      <c r="K407" s="32">
        <f>COUNTIFS('Raw Data from UFBs'!$A$3:$A$1389,'Summary By Town'!$A407,'Raw Data from UFBs'!$D$3:$D$1389,'Summary By Town'!$K$2)</f>
        <v>0</v>
      </c>
      <c r="L407" s="33">
        <f>SUMIFS('Raw Data from UFBs'!E$3:E$1389,'Raw Data from UFBs'!$A$3:$A$1389,'Summary By Town'!$A407,'Raw Data from UFBs'!$D$3:$D$1389,'Summary By Town'!$K$2)</f>
        <v>0</v>
      </c>
      <c r="M407" s="33">
        <f>SUMIFS('Raw Data from UFBs'!F$3:F$1389,'Raw Data from UFBs'!$A$3:$A$1389,'Summary By Town'!$A407,'Raw Data from UFBs'!$D$3:$D$1389,'Summary By Town'!$K$2)</f>
        <v>0</v>
      </c>
      <c r="N407" s="34">
        <f t="shared" si="68"/>
        <v>0</v>
      </c>
      <c r="O407" s="32">
        <f>COUNTIFS('Raw Data from UFBs'!$A$3:$A$1389,'Summary By Town'!$A407,'Raw Data from UFBs'!$D$3:$D$1389,'Summary By Town'!$O$2)</f>
        <v>0</v>
      </c>
      <c r="P407" s="33">
        <f>SUMIFS('Raw Data from UFBs'!E$3:E$1389,'Raw Data from UFBs'!$A$3:$A$1389,'Summary By Town'!$A407,'Raw Data from UFBs'!$D$3:$D$1389,'Summary By Town'!$O$2)</f>
        <v>0</v>
      </c>
      <c r="Q407" s="33">
        <f>SUMIFS('Raw Data from UFBs'!F$3:F$1389,'Raw Data from UFBs'!$A$3:$A$1389,'Summary By Town'!$A407,'Raw Data from UFBs'!$D$3:$D$1389,'Summary By Town'!$O$2)</f>
        <v>0</v>
      </c>
      <c r="R407" s="34">
        <f t="shared" si="69"/>
        <v>0</v>
      </c>
      <c r="S407" s="32">
        <f t="shared" si="70"/>
        <v>0</v>
      </c>
      <c r="T407" s="33">
        <f t="shared" si="71"/>
        <v>0</v>
      </c>
      <c r="U407" s="33">
        <f t="shared" si="72"/>
        <v>0</v>
      </c>
      <c r="V407" s="34">
        <f t="shared" si="73"/>
        <v>0</v>
      </c>
      <c r="W407" s="73">
        <v>484369700</v>
      </c>
      <c r="X407" s="74">
        <v>2.6394965785450775</v>
      </c>
      <c r="Y407" s="75">
        <v>0.28501897600531895</v>
      </c>
      <c r="Z407" s="5">
        <f t="shared" si="74"/>
        <v>0</v>
      </c>
      <c r="AA407" s="10">
        <f t="shared" si="75"/>
        <v>0</v>
      </c>
      <c r="AB407" s="73">
        <v>5408999</v>
      </c>
      <c r="AC407" s="7">
        <f t="shared" si="76"/>
        <v>0</v>
      </c>
      <c r="AE407" s="6" t="s">
        <v>1543</v>
      </c>
      <c r="AF407" s="6" t="s">
        <v>1540</v>
      </c>
      <c r="AG407" s="6" t="s">
        <v>859</v>
      </c>
      <c r="AH407" s="6" t="s">
        <v>881</v>
      </c>
      <c r="AI407" s="6" t="s">
        <v>2319</v>
      </c>
      <c r="AJ407" s="6" t="s">
        <v>2319</v>
      </c>
      <c r="AK407" s="6" t="s">
        <v>2319</v>
      </c>
      <c r="AL407" s="6" t="s">
        <v>2319</v>
      </c>
      <c r="AM407" s="6" t="s">
        <v>2319</v>
      </c>
      <c r="AN407" s="6" t="s">
        <v>2319</v>
      </c>
      <c r="AO407" s="6" t="s">
        <v>2319</v>
      </c>
      <c r="AP407" s="6" t="s">
        <v>2319</v>
      </c>
      <c r="AQ407" s="6" t="s">
        <v>2319</v>
      </c>
      <c r="AR407" s="6" t="s">
        <v>2319</v>
      </c>
      <c r="AS407" s="6" t="s">
        <v>2319</v>
      </c>
      <c r="AT407" s="6" t="s">
        <v>2319</v>
      </c>
    </row>
    <row r="408" spans="1:46" ht="17.25" customHeight="1" x14ac:dyDescent="0.25">
      <c r="A408" t="s">
        <v>1533</v>
      </c>
      <c r="B408" t="s">
        <v>2049</v>
      </c>
      <c r="C408" t="s">
        <v>1521</v>
      </c>
      <c r="D408" s="28" t="str">
        <f t="shared" si="66"/>
        <v>Montville township, Morris County</v>
      </c>
      <c r="E408" t="s">
        <v>2214</v>
      </c>
      <c r="F408" t="s">
        <v>2203</v>
      </c>
      <c r="G408" s="32">
        <f>COUNTIFS('Raw Data from UFBs'!$A$3:$A$1389,'Summary By Town'!$A408,'Raw Data from UFBs'!$D$3:$D$1389,'Summary By Town'!$G$2)</f>
        <v>0</v>
      </c>
      <c r="H408" s="33">
        <f>SUMIFS('Raw Data from UFBs'!E$3:E$1389,'Raw Data from UFBs'!$A$3:$A$1389,'Summary By Town'!$A408,'Raw Data from UFBs'!$D$3:$D$1389,'Summary By Town'!$G$2)</f>
        <v>0</v>
      </c>
      <c r="I408" s="33">
        <f>SUMIFS('Raw Data from UFBs'!F$3:F$1389,'Raw Data from UFBs'!$A$3:$A$1389,'Summary By Town'!$A408,'Raw Data from UFBs'!$D$3:$D$1389,'Summary By Town'!$G$2)</f>
        <v>0</v>
      </c>
      <c r="J408" s="34">
        <f t="shared" si="67"/>
        <v>0</v>
      </c>
      <c r="K408" s="32">
        <f>COUNTIFS('Raw Data from UFBs'!$A$3:$A$1389,'Summary By Town'!$A408,'Raw Data from UFBs'!$D$3:$D$1389,'Summary By Town'!$K$2)</f>
        <v>0</v>
      </c>
      <c r="L408" s="33">
        <f>SUMIFS('Raw Data from UFBs'!E$3:E$1389,'Raw Data from UFBs'!$A$3:$A$1389,'Summary By Town'!$A408,'Raw Data from UFBs'!$D$3:$D$1389,'Summary By Town'!$K$2)</f>
        <v>0</v>
      </c>
      <c r="M408" s="33">
        <f>SUMIFS('Raw Data from UFBs'!F$3:F$1389,'Raw Data from UFBs'!$A$3:$A$1389,'Summary By Town'!$A408,'Raw Data from UFBs'!$D$3:$D$1389,'Summary By Town'!$K$2)</f>
        <v>0</v>
      </c>
      <c r="N408" s="34">
        <f t="shared" si="68"/>
        <v>0</v>
      </c>
      <c r="O408" s="32">
        <f>COUNTIFS('Raw Data from UFBs'!$A$3:$A$1389,'Summary By Town'!$A408,'Raw Data from UFBs'!$D$3:$D$1389,'Summary By Town'!$O$2)</f>
        <v>0</v>
      </c>
      <c r="P408" s="33">
        <f>SUMIFS('Raw Data from UFBs'!E$3:E$1389,'Raw Data from UFBs'!$A$3:$A$1389,'Summary By Town'!$A408,'Raw Data from UFBs'!$D$3:$D$1389,'Summary By Town'!$O$2)</f>
        <v>0</v>
      </c>
      <c r="Q408" s="33">
        <f>SUMIFS('Raw Data from UFBs'!F$3:F$1389,'Raw Data from UFBs'!$A$3:$A$1389,'Summary By Town'!$A408,'Raw Data from UFBs'!$D$3:$D$1389,'Summary By Town'!$O$2)</f>
        <v>0</v>
      </c>
      <c r="R408" s="34">
        <f t="shared" si="69"/>
        <v>0</v>
      </c>
      <c r="S408" s="32">
        <f t="shared" si="70"/>
        <v>0</v>
      </c>
      <c r="T408" s="33">
        <f t="shared" si="71"/>
        <v>0</v>
      </c>
      <c r="U408" s="33">
        <f t="shared" si="72"/>
        <v>0</v>
      </c>
      <c r="V408" s="34">
        <f t="shared" si="73"/>
        <v>0</v>
      </c>
      <c r="W408" s="73">
        <v>4719560205</v>
      </c>
      <c r="X408" s="74">
        <v>2.3870635312286597</v>
      </c>
      <c r="Y408" s="75">
        <v>0.21001776019249949</v>
      </c>
      <c r="Z408" s="5">
        <f t="shared" si="74"/>
        <v>0</v>
      </c>
      <c r="AA408" s="10">
        <f t="shared" si="75"/>
        <v>0</v>
      </c>
      <c r="AB408" s="73">
        <v>36504895</v>
      </c>
      <c r="AC408" s="7">
        <f t="shared" si="76"/>
        <v>0</v>
      </c>
      <c r="AE408" s="6" t="s">
        <v>1520</v>
      </c>
      <c r="AF408" s="6" t="s">
        <v>1529</v>
      </c>
      <c r="AG408" s="6" t="s">
        <v>849</v>
      </c>
      <c r="AH408" s="6" t="s">
        <v>1425</v>
      </c>
      <c r="AI408" s="6" t="s">
        <v>1525</v>
      </c>
      <c r="AJ408" s="6" t="s">
        <v>878</v>
      </c>
      <c r="AK408" s="6" t="s">
        <v>1528</v>
      </c>
      <c r="AL408" s="6" t="s">
        <v>2319</v>
      </c>
      <c r="AM408" s="6" t="s">
        <v>2319</v>
      </c>
      <c r="AN408" s="6" t="s">
        <v>2319</v>
      </c>
      <c r="AO408" s="6" t="s">
        <v>2319</v>
      </c>
      <c r="AP408" s="6" t="s">
        <v>2319</v>
      </c>
      <c r="AQ408" s="6" t="s">
        <v>2319</v>
      </c>
      <c r="AR408" s="6" t="s">
        <v>2319</v>
      </c>
      <c r="AS408" s="6" t="s">
        <v>2319</v>
      </c>
      <c r="AT408" s="6" t="s">
        <v>2319</v>
      </c>
    </row>
    <row r="409" spans="1:46" ht="17.25" customHeight="1" x14ac:dyDescent="0.25">
      <c r="A409" t="s">
        <v>866</v>
      </c>
      <c r="B409" t="s">
        <v>2050</v>
      </c>
      <c r="C409" t="s">
        <v>1521</v>
      </c>
      <c r="D409" s="28" t="str">
        <f t="shared" si="66"/>
        <v>Morris township, Morris County</v>
      </c>
      <c r="E409" t="s">
        <v>2214</v>
      </c>
      <c r="F409" t="s">
        <v>2201</v>
      </c>
      <c r="G409" s="32">
        <f>COUNTIFS('Raw Data from UFBs'!$A$3:$A$1389,'Summary By Town'!$A409,'Raw Data from UFBs'!$D$3:$D$1389,'Summary By Town'!$G$2)</f>
        <v>0</v>
      </c>
      <c r="H409" s="33">
        <f>SUMIFS('Raw Data from UFBs'!E$3:E$1389,'Raw Data from UFBs'!$A$3:$A$1389,'Summary By Town'!$A409,'Raw Data from UFBs'!$D$3:$D$1389,'Summary By Town'!$G$2)</f>
        <v>0</v>
      </c>
      <c r="I409" s="33">
        <f>SUMIFS('Raw Data from UFBs'!F$3:F$1389,'Raw Data from UFBs'!$A$3:$A$1389,'Summary By Town'!$A409,'Raw Data from UFBs'!$D$3:$D$1389,'Summary By Town'!$G$2)</f>
        <v>0</v>
      </c>
      <c r="J409" s="34">
        <f t="shared" si="67"/>
        <v>0</v>
      </c>
      <c r="K409" s="32">
        <f>COUNTIFS('Raw Data from UFBs'!$A$3:$A$1389,'Summary By Town'!$A409,'Raw Data from UFBs'!$D$3:$D$1389,'Summary By Town'!$K$2)</f>
        <v>0</v>
      </c>
      <c r="L409" s="33">
        <f>SUMIFS('Raw Data from UFBs'!E$3:E$1389,'Raw Data from UFBs'!$A$3:$A$1389,'Summary By Town'!$A409,'Raw Data from UFBs'!$D$3:$D$1389,'Summary By Town'!$K$2)</f>
        <v>0</v>
      </c>
      <c r="M409" s="33">
        <f>SUMIFS('Raw Data from UFBs'!F$3:F$1389,'Raw Data from UFBs'!$A$3:$A$1389,'Summary By Town'!$A409,'Raw Data from UFBs'!$D$3:$D$1389,'Summary By Town'!$K$2)</f>
        <v>0</v>
      </c>
      <c r="N409" s="34">
        <f t="shared" si="68"/>
        <v>0</v>
      </c>
      <c r="O409" s="32">
        <f>COUNTIFS('Raw Data from UFBs'!$A$3:$A$1389,'Summary By Town'!$A409,'Raw Data from UFBs'!$D$3:$D$1389,'Summary By Town'!$O$2)</f>
        <v>4</v>
      </c>
      <c r="P409" s="33">
        <f>SUMIFS('Raw Data from UFBs'!E$3:E$1389,'Raw Data from UFBs'!$A$3:$A$1389,'Summary By Town'!$A409,'Raw Data from UFBs'!$D$3:$D$1389,'Summary By Town'!$O$2)</f>
        <v>0</v>
      </c>
      <c r="Q409" s="33">
        <f>SUMIFS('Raw Data from UFBs'!F$3:F$1389,'Raw Data from UFBs'!$A$3:$A$1389,'Summary By Town'!$A409,'Raw Data from UFBs'!$D$3:$D$1389,'Summary By Town'!$O$2)</f>
        <v>24162300</v>
      </c>
      <c r="R409" s="34">
        <f t="shared" si="69"/>
        <v>442743.21407863905</v>
      </c>
      <c r="S409" s="32">
        <f t="shared" si="70"/>
        <v>4</v>
      </c>
      <c r="T409" s="33">
        <f t="shared" si="71"/>
        <v>0</v>
      </c>
      <c r="U409" s="33">
        <f t="shared" si="72"/>
        <v>24162300</v>
      </c>
      <c r="V409" s="34">
        <f t="shared" si="73"/>
        <v>442743.21407863905</v>
      </c>
      <c r="W409" s="73">
        <v>5849721138</v>
      </c>
      <c r="X409" s="74">
        <v>1.8323719765032263</v>
      </c>
      <c r="Y409" s="75">
        <v>0.24902899950633492</v>
      </c>
      <c r="Z409" s="5">
        <f t="shared" si="74"/>
        <v>110255.89964022255</v>
      </c>
      <c r="AA409" s="10">
        <f t="shared" si="75"/>
        <v>4.1305045881658911E-3</v>
      </c>
      <c r="AB409" s="73">
        <v>41072088.620000005</v>
      </c>
      <c r="AC409" s="7">
        <f t="shared" si="76"/>
        <v>2.6844483284089323E-3</v>
      </c>
      <c r="AE409" s="6" t="s">
        <v>1078</v>
      </c>
      <c r="AF409" s="6" t="s">
        <v>1527</v>
      </c>
      <c r="AG409" s="6" t="s">
        <v>1526</v>
      </c>
      <c r="AH409" s="6" t="s">
        <v>869</v>
      </c>
      <c r="AI409" s="6" t="s">
        <v>1531</v>
      </c>
      <c r="AJ409" s="6" t="s">
        <v>860</v>
      </c>
      <c r="AK409" s="6" t="s">
        <v>854</v>
      </c>
      <c r="AL409" s="6" t="s">
        <v>1534</v>
      </c>
      <c r="AM409" s="6" t="s">
        <v>1540</v>
      </c>
      <c r="AN409" s="6" t="s">
        <v>878</v>
      </c>
      <c r="AO409" s="6" t="s">
        <v>2319</v>
      </c>
      <c r="AP409" s="6" t="s">
        <v>2319</v>
      </c>
      <c r="AQ409" s="6" t="s">
        <v>2319</v>
      </c>
      <c r="AR409" s="6" t="s">
        <v>2319</v>
      </c>
      <c r="AS409" s="6" t="s">
        <v>2319</v>
      </c>
      <c r="AT409" s="6" t="s">
        <v>2319</v>
      </c>
    </row>
    <row r="410" spans="1:46" ht="17.25" customHeight="1" x14ac:dyDescent="0.25">
      <c r="A410" t="s">
        <v>874</v>
      </c>
      <c r="B410" t="s">
        <v>2051</v>
      </c>
      <c r="C410" t="s">
        <v>1521</v>
      </c>
      <c r="D410" s="28" t="str">
        <f t="shared" si="66"/>
        <v>Mount Olive township, Morris County</v>
      </c>
      <c r="E410" t="s">
        <v>2214</v>
      </c>
      <c r="F410" t="s">
        <v>2203</v>
      </c>
      <c r="G410" s="32">
        <f>COUNTIFS('Raw Data from UFBs'!$A$3:$A$1389,'Summary By Town'!$A410,'Raw Data from UFBs'!$D$3:$D$1389,'Summary By Town'!$G$2)</f>
        <v>3</v>
      </c>
      <c r="H410" s="33">
        <f>SUMIFS('Raw Data from UFBs'!E$3:E$1389,'Raw Data from UFBs'!$A$3:$A$1389,'Summary By Town'!$A410,'Raw Data from UFBs'!$D$3:$D$1389,'Summary By Town'!$G$2)</f>
        <v>442309.71</v>
      </c>
      <c r="I410" s="33">
        <f>SUMIFS('Raw Data from UFBs'!F$3:F$1389,'Raw Data from UFBs'!$A$3:$A$1389,'Summary By Town'!$A410,'Raw Data from UFBs'!$D$3:$D$1389,'Summary By Town'!$G$2)</f>
        <v>28869100</v>
      </c>
      <c r="J410" s="34">
        <f t="shared" si="67"/>
        <v>924979.72491316136</v>
      </c>
      <c r="K410" s="32">
        <f>COUNTIFS('Raw Data from UFBs'!$A$3:$A$1389,'Summary By Town'!$A410,'Raw Data from UFBs'!$D$3:$D$1389,'Summary By Town'!$K$2)</f>
        <v>0</v>
      </c>
      <c r="L410" s="33">
        <f>SUMIFS('Raw Data from UFBs'!E$3:E$1389,'Raw Data from UFBs'!$A$3:$A$1389,'Summary By Town'!$A410,'Raw Data from UFBs'!$D$3:$D$1389,'Summary By Town'!$K$2)</f>
        <v>0</v>
      </c>
      <c r="M410" s="33">
        <f>SUMIFS('Raw Data from UFBs'!F$3:F$1389,'Raw Data from UFBs'!$A$3:$A$1389,'Summary By Town'!$A410,'Raw Data from UFBs'!$D$3:$D$1389,'Summary By Town'!$K$2)</f>
        <v>0</v>
      </c>
      <c r="N410" s="34">
        <f t="shared" si="68"/>
        <v>0</v>
      </c>
      <c r="O410" s="32">
        <f>COUNTIFS('Raw Data from UFBs'!$A$3:$A$1389,'Summary By Town'!$A410,'Raw Data from UFBs'!$D$3:$D$1389,'Summary By Town'!$O$2)</f>
        <v>0</v>
      </c>
      <c r="P410" s="33">
        <f>SUMIFS('Raw Data from UFBs'!E$3:E$1389,'Raw Data from UFBs'!$A$3:$A$1389,'Summary By Town'!$A410,'Raw Data from UFBs'!$D$3:$D$1389,'Summary By Town'!$O$2)</f>
        <v>0</v>
      </c>
      <c r="Q410" s="33">
        <f>SUMIFS('Raw Data from UFBs'!F$3:F$1389,'Raw Data from UFBs'!$A$3:$A$1389,'Summary By Town'!$A410,'Raw Data from UFBs'!$D$3:$D$1389,'Summary By Town'!$O$2)</f>
        <v>0</v>
      </c>
      <c r="R410" s="34">
        <f t="shared" si="69"/>
        <v>0</v>
      </c>
      <c r="S410" s="32">
        <f t="shared" si="70"/>
        <v>3</v>
      </c>
      <c r="T410" s="33">
        <f t="shared" si="71"/>
        <v>442309.71</v>
      </c>
      <c r="U410" s="33">
        <f t="shared" si="72"/>
        <v>28869100</v>
      </c>
      <c r="V410" s="34">
        <f t="shared" si="73"/>
        <v>924979.72491316136</v>
      </c>
      <c r="W410" s="73">
        <v>3420957400</v>
      </c>
      <c r="X410" s="74">
        <v>3.2040476665817823</v>
      </c>
      <c r="Y410" s="75">
        <v>0.20551175907102034</v>
      </c>
      <c r="Z410" s="5">
        <f t="shared" si="74"/>
        <v>99194.363815639415</v>
      </c>
      <c r="AA410" s="10">
        <f t="shared" si="75"/>
        <v>8.4388949128685435E-3</v>
      </c>
      <c r="AB410" s="73">
        <v>36892907</v>
      </c>
      <c r="AC410" s="7">
        <f t="shared" si="76"/>
        <v>2.6887109713430663E-3</v>
      </c>
      <c r="AE410" s="6" t="s">
        <v>1524</v>
      </c>
      <c r="AF410" s="6" t="s">
        <v>1543</v>
      </c>
      <c r="AG410" s="6" t="s">
        <v>1063</v>
      </c>
      <c r="AH410" s="6" t="s">
        <v>1607</v>
      </c>
      <c r="AI410" s="6" t="s">
        <v>1619</v>
      </c>
      <c r="AJ410" s="6" t="s">
        <v>1637</v>
      </c>
      <c r="AK410" s="6" t="s">
        <v>1545</v>
      </c>
      <c r="AL410" s="6" t="s">
        <v>1537</v>
      </c>
      <c r="AM410" s="6" t="s">
        <v>2319</v>
      </c>
      <c r="AN410" s="6" t="s">
        <v>2319</v>
      </c>
      <c r="AO410" s="6" t="s">
        <v>2319</v>
      </c>
      <c r="AP410" s="6" t="s">
        <v>2319</v>
      </c>
      <c r="AQ410" s="6" t="s">
        <v>2319</v>
      </c>
      <c r="AR410" s="6" t="s">
        <v>2319</v>
      </c>
      <c r="AS410" s="6" t="s">
        <v>2319</v>
      </c>
      <c r="AT410" s="6" t="s">
        <v>2319</v>
      </c>
    </row>
    <row r="411" spans="1:46" ht="17.25" customHeight="1" x14ac:dyDescent="0.25">
      <c r="A411" t="s">
        <v>878</v>
      </c>
      <c r="B411" t="s">
        <v>2052</v>
      </c>
      <c r="C411" t="s">
        <v>1521</v>
      </c>
      <c r="D411" s="28" t="str">
        <f t="shared" si="66"/>
        <v>Parsippany-Troy Hills township, Morris County</v>
      </c>
      <c r="E411" t="s">
        <v>2214</v>
      </c>
      <c r="F411" t="s">
        <v>2201</v>
      </c>
      <c r="G411" s="32">
        <f>COUNTIFS('Raw Data from UFBs'!$A$3:$A$1389,'Summary By Town'!$A411,'Raw Data from UFBs'!$D$3:$D$1389,'Summary By Town'!$G$2)</f>
        <v>0</v>
      </c>
      <c r="H411" s="33">
        <f>SUMIFS('Raw Data from UFBs'!E$3:E$1389,'Raw Data from UFBs'!$A$3:$A$1389,'Summary By Town'!$A411,'Raw Data from UFBs'!$D$3:$D$1389,'Summary By Town'!$G$2)</f>
        <v>0</v>
      </c>
      <c r="I411" s="33">
        <f>SUMIFS('Raw Data from UFBs'!F$3:F$1389,'Raw Data from UFBs'!$A$3:$A$1389,'Summary By Town'!$A411,'Raw Data from UFBs'!$D$3:$D$1389,'Summary By Town'!$G$2)</f>
        <v>0</v>
      </c>
      <c r="J411" s="34">
        <f t="shared" si="67"/>
        <v>0</v>
      </c>
      <c r="K411" s="32">
        <f>COUNTIFS('Raw Data from UFBs'!$A$3:$A$1389,'Summary By Town'!$A411,'Raw Data from UFBs'!$D$3:$D$1389,'Summary By Town'!$K$2)</f>
        <v>1</v>
      </c>
      <c r="L411" s="33">
        <f>SUMIFS('Raw Data from UFBs'!E$3:E$1389,'Raw Data from UFBs'!$A$3:$A$1389,'Summary By Town'!$A411,'Raw Data from UFBs'!$D$3:$D$1389,'Summary By Town'!$K$2)</f>
        <v>463220</v>
      </c>
      <c r="M411" s="33">
        <f>SUMIFS('Raw Data from UFBs'!F$3:F$1389,'Raw Data from UFBs'!$A$3:$A$1389,'Summary By Town'!$A411,'Raw Data from UFBs'!$D$3:$D$1389,'Summary By Town'!$K$2)</f>
        <v>24758900</v>
      </c>
      <c r="N411" s="34">
        <f t="shared" si="68"/>
        <v>729747.72287555644</v>
      </c>
      <c r="O411" s="32">
        <f>COUNTIFS('Raw Data from UFBs'!$A$3:$A$1389,'Summary By Town'!$A411,'Raw Data from UFBs'!$D$3:$D$1389,'Summary By Town'!$O$2)</f>
        <v>0</v>
      </c>
      <c r="P411" s="33">
        <f>SUMIFS('Raw Data from UFBs'!E$3:E$1389,'Raw Data from UFBs'!$A$3:$A$1389,'Summary By Town'!$A411,'Raw Data from UFBs'!$D$3:$D$1389,'Summary By Town'!$O$2)</f>
        <v>0</v>
      </c>
      <c r="Q411" s="33">
        <f>SUMIFS('Raw Data from UFBs'!F$3:F$1389,'Raw Data from UFBs'!$A$3:$A$1389,'Summary By Town'!$A411,'Raw Data from UFBs'!$D$3:$D$1389,'Summary By Town'!$O$2)</f>
        <v>0</v>
      </c>
      <c r="R411" s="34">
        <f t="shared" si="69"/>
        <v>0</v>
      </c>
      <c r="S411" s="32">
        <f t="shared" si="70"/>
        <v>1</v>
      </c>
      <c r="T411" s="33">
        <f t="shared" si="71"/>
        <v>463220</v>
      </c>
      <c r="U411" s="33">
        <f t="shared" si="72"/>
        <v>24758900</v>
      </c>
      <c r="V411" s="34">
        <f t="shared" si="73"/>
        <v>729747.72287555644</v>
      </c>
      <c r="W411" s="73">
        <v>7817937200</v>
      </c>
      <c r="X411" s="74">
        <v>2.9474157691801994</v>
      </c>
      <c r="Y411" s="75">
        <v>0.23443007552663672</v>
      </c>
      <c r="Z411" s="5">
        <f t="shared" si="74"/>
        <v>62482.114203659199</v>
      </c>
      <c r="AA411" s="10">
        <f t="shared" si="75"/>
        <v>3.1669351347565185E-3</v>
      </c>
      <c r="AB411" s="73">
        <v>92317503.74000001</v>
      </c>
      <c r="AC411" s="7">
        <f t="shared" si="76"/>
        <v>6.7681763124392727E-4</v>
      </c>
      <c r="AE411" s="6" t="s">
        <v>866</v>
      </c>
      <c r="AF411" s="6" t="s">
        <v>860</v>
      </c>
      <c r="AG411" s="6" t="s">
        <v>1520</v>
      </c>
      <c r="AH411" s="6" t="s">
        <v>854</v>
      </c>
      <c r="AI411" s="6" t="s">
        <v>1533</v>
      </c>
      <c r="AJ411" s="6" t="s">
        <v>1525</v>
      </c>
      <c r="AK411" s="6" t="s">
        <v>1534</v>
      </c>
      <c r="AL411" s="6" t="s">
        <v>1540</v>
      </c>
      <c r="AM411" s="6" t="s">
        <v>1535</v>
      </c>
      <c r="AN411" s="6" t="s">
        <v>2319</v>
      </c>
      <c r="AO411" s="6" t="s">
        <v>2319</v>
      </c>
      <c r="AP411" s="6" t="s">
        <v>2319</v>
      </c>
      <c r="AQ411" s="6" t="s">
        <v>2319</v>
      </c>
      <c r="AR411" s="6" t="s">
        <v>2319</v>
      </c>
      <c r="AS411" s="6" t="s">
        <v>2319</v>
      </c>
      <c r="AT411" s="6" t="s">
        <v>2319</v>
      </c>
    </row>
    <row r="412" spans="1:46" ht="17.25" customHeight="1" x14ac:dyDescent="0.25">
      <c r="A412" t="s">
        <v>1539</v>
      </c>
      <c r="B412" t="s">
        <v>2053</v>
      </c>
      <c r="C412" t="s">
        <v>1521</v>
      </c>
      <c r="D412" s="28" t="str">
        <f t="shared" si="66"/>
        <v>Pequannock township, Morris County</v>
      </c>
      <c r="E412" t="s">
        <v>2214</v>
      </c>
      <c r="F412" t="s">
        <v>2201</v>
      </c>
      <c r="G412" s="32">
        <f>COUNTIFS('Raw Data from UFBs'!$A$3:$A$1389,'Summary By Town'!$A412,'Raw Data from UFBs'!$D$3:$D$1389,'Summary By Town'!$G$2)</f>
        <v>0</v>
      </c>
      <c r="H412" s="33">
        <f>SUMIFS('Raw Data from UFBs'!E$3:E$1389,'Raw Data from UFBs'!$A$3:$A$1389,'Summary By Town'!$A412,'Raw Data from UFBs'!$D$3:$D$1389,'Summary By Town'!$G$2)</f>
        <v>0</v>
      </c>
      <c r="I412" s="33">
        <f>SUMIFS('Raw Data from UFBs'!F$3:F$1389,'Raw Data from UFBs'!$A$3:$A$1389,'Summary By Town'!$A412,'Raw Data from UFBs'!$D$3:$D$1389,'Summary By Town'!$G$2)</f>
        <v>0</v>
      </c>
      <c r="J412" s="34">
        <f t="shared" si="67"/>
        <v>0</v>
      </c>
      <c r="K412" s="32">
        <f>COUNTIFS('Raw Data from UFBs'!$A$3:$A$1389,'Summary By Town'!$A412,'Raw Data from UFBs'!$D$3:$D$1389,'Summary By Town'!$K$2)</f>
        <v>0</v>
      </c>
      <c r="L412" s="33">
        <f>SUMIFS('Raw Data from UFBs'!E$3:E$1389,'Raw Data from UFBs'!$A$3:$A$1389,'Summary By Town'!$A412,'Raw Data from UFBs'!$D$3:$D$1389,'Summary By Town'!$K$2)</f>
        <v>0</v>
      </c>
      <c r="M412" s="33">
        <f>SUMIFS('Raw Data from UFBs'!F$3:F$1389,'Raw Data from UFBs'!$A$3:$A$1389,'Summary By Town'!$A412,'Raw Data from UFBs'!$D$3:$D$1389,'Summary By Town'!$K$2)</f>
        <v>0</v>
      </c>
      <c r="N412" s="34">
        <f t="shared" si="68"/>
        <v>0</v>
      </c>
      <c r="O412" s="32">
        <f>COUNTIFS('Raw Data from UFBs'!$A$3:$A$1389,'Summary By Town'!$A412,'Raw Data from UFBs'!$D$3:$D$1389,'Summary By Town'!$O$2)</f>
        <v>0</v>
      </c>
      <c r="P412" s="33">
        <f>SUMIFS('Raw Data from UFBs'!E$3:E$1389,'Raw Data from UFBs'!$A$3:$A$1389,'Summary By Town'!$A412,'Raw Data from UFBs'!$D$3:$D$1389,'Summary By Town'!$O$2)</f>
        <v>0</v>
      </c>
      <c r="Q412" s="33">
        <f>SUMIFS('Raw Data from UFBs'!F$3:F$1389,'Raw Data from UFBs'!$A$3:$A$1389,'Summary By Town'!$A412,'Raw Data from UFBs'!$D$3:$D$1389,'Summary By Town'!$O$2)</f>
        <v>0</v>
      </c>
      <c r="R412" s="34">
        <f t="shared" si="69"/>
        <v>0</v>
      </c>
      <c r="S412" s="32">
        <f t="shared" si="70"/>
        <v>0</v>
      </c>
      <c r="T412" s="33">
        <f t="shared" si="71"/>
        <v>0</v>
      </c>
      <c r="U412" s="33">
        <f t="shared" si="72"/>
        <v>0</v>
      </c>
      <c r="V412" s="34">
        <f t="shared" si="73"/>
        <v>0</v>
      </c>
      <c r="W412" s="73">
        <v>2596761800</v>
      </c>
      <c r="X412" s="74">
        <v>2.3842186462925761</v>
      </c>
      <c r="Y412" s="75">
        <v>0.2351759959630467</v>
      </c>
      <c r="Z412" s="5">
        <f t="shared" si="74"/>
        <v>0</v>
      </c>
      <c r="AA412" s="10">
        <f t="shared" si="75"/>
        <v>0</v>
      </c>
      <c r="AB412" s="73">
        <v>21922543.390000001</v>
      </c>
      <c r="AC412" s="7">
        <f t="shared" si="76"/>
        <v>0</v>
      </c>
      <c r="AE412" s="6" t="s">
        <v>1529</v>
      </c>
      <c r="AF412" s="6" t="s">
        <v>1541</v>
      </c>
      <c r="AG412" s="6" t="s">
        <v>1580</v>
      </c>
      <c r="AH412" s="6" t="s">
        <v>1576</v>
      </c>
      <c r="AI412" s="6" t="s">
        <v>1528</v>
      </c>
      <c r="AJ412" s="6" t="s">
        <v>2319</v>
      </c>
      <c r="AK412" s="6" t="s">
        <v>2319</v>
      </c>
      <c r="AL412" s="6" t="s">
        <v>2319</v>
      </c>
      <c r="AM412" s="6" t="s">
        <v>2319</v>
      </c>
      <c r="AN412" s="6" t="s">
        <v>2319</v>
      </c>
      <c r="AO412" s="6" t="s">
        <v>2319</v>
      </c>
      <c r="AP412" s="6" t="s">
        <v>2319</v>
      </c>
      <c r="AQ412" s="6" t="s">
        <v>2319</v>
      </c>
      <c r="AR412" s="6" t="s">
        <v>2319</v>
      </c>
      <c r="AS412" s="6" t="s">
        <v>2319</v>
      </c>
      <c r="AT412" s="6" t="s">
        <v>2319</v>
      </c>
    </row>
    <row r="413" spans="1:46" ht="17.25" customHeight="1" x14ac:dyDescent="0.25">
      <c r="A413" t="s">
        <v>1540</v>
      </c>
      <c r="B413" t="s">
        <v>2054</v>
      </c>
      <c r="C413" t="s">
        <v>1521</v>
      </c>
      <c r="D413" s="28" t="str">
        <f t="shared" si="66"/>
        <v>Randolph township, Morris County</v>
      </c>
      <c r="E413" t="s">
        <v>2214</v>
      </c>
      <c r="F413" t="s">
        <v>2203</v>
      </c>
      <c r="G413" s="32">
        <f>COUNTIFS('Raw Data from UFBs'!$A$3:$A$1389,'Summary By Town'!$A413,'Raw Data from UFBs'!$D$3:$D$1389,'Summary By Town'!$G$2)</f>
        <v>0</v>
      </c>
      <c r="H413" s="33">
        <f>SUMIFS('Raw Data from UFBs'!E$3:E$1389,'Raw Data from UFBs'!$A$3:$A$1389,'Summary By Town'!$A413,'Raw Data from UFBs'!$D$3:$D$1389,'Summary By Town'!$G$2)</f>
        <v>0</v>
      </c>
      <c r="I413" s="33">
        <f>SUMIFS('Raw Data from UFBs'!F$3:F$1389,'Raw Data from UFBs'!$A$3:$A$1389,'Summary By Town'!$A413,'Raw Data from UFBs'!$D$3:$D$1389,'Summary By Town'!$G$2)</f>
        <v>0</v>
      </c>
      <c r="J413" s="34">
        <f t="shared" si="67"/>
        <v>0</v>
      </c>
      <c r="K413" s="32">
        <f>COUNTIFS('Raw Data from UFBs'!$A$3:$A$1389,'Summary By Town'!$A413,'Raw Data from UFBs'!$D$3:$D$1389,'Summary By Town'!$K$2)</f>
        <v>0</v>
      </c>
      <c r="L413" s="33">
        <f>SUMIFS('Raw Data from UFBs'!E$3:E$1389,'Raw Data from UFBs'!$A$3:$A$1389,'Summary By Town'!$A413,'Raw Data from UFBs'!$D$3:$D$1389,'Summary By Town'!$K$2)</f>
        <v>0</v>
      </c>
      <c r="M413" s="33">
        <f>SUMIFS('Raw Data from UFBs'!F$3:F$1389,'Raw Data from UFBs'!$A$3:$A$1389,'Summary By Town'!$A413,'Raw Data from UFBs'!$D$3:$D$1389,'Summary By Town'!$K$2)</f>
        <v>0</v>
      </c>
      <c r="N413" s="34">
        <f t="shared" si="68"/>
        <v>0</v>
      </c>
      <c r="O413" s="32">
        <f>COUNTIFS('Raw Data from UFBs'!$A$3:$A$1389,'Summary By Town'!$A413,'Raw Data from UFBs'!$D$3:$D$1389,'Summary By Town'!$O$2)</f>
        <v>0</v>
      </c>
      <c r="P413" s="33">
        <f>SUMIFS('Raw Data from UFBs'!E$3:E$1389,'Raw Data from UFBs'!$A$3:$A$1389,'Summary By Town'!$A413,'Raw Data from UFBs'!$D$3:$D$1389,'Summary By Town'!$O$2)</f>
        <v>0</v>
      </c>
      <c r="Q413" s="33">
        <f>SUMIFS('Raw Data from UFBs'!F$3:F$1389,'Raw Data from UFBs'!$A$3:$A$1389,'Summary By Town'!$A413,'Raw Data from UFBs'!$D$3:$D$1389,'Summary By Town'!$O$2)</f>
        <v>0</v>
      </c>
      <c r="R413" s="34">
        <f t="shared" si="69"/>
        <v>0</v>
      </c>
      <c r="S413" s="32">
        <f t="shared" si="70"/>
        <v>0</v>
      </c>
      <c r="T413" s="33">
        <f t="shared" si="71"/>
        <v>0</v>
      </c>
      <c r="U413" s="33">
        <f t="shared" si="72"/>
        <v>0</v>
      </c>
      <c r="V413" s="34">
        <f t="shared" si="73"/>
        <v>0</v>
      </c>
      <c r="W413" s="73">
        <v>4790518206</v>
      </c>
      <c r="X413" s="74">
        <v>2.5947124097041678</v>
      </c>
      <c r="Y413" s="75">
        <v>0.19571384593167299</v>
      </c>
      <c r="Z413" s="5">
        <f t="shared" si="74"/>
        <v>0</v>
      </c>
      <c r="AA413" s="10">
        <f t="shared" si="75"/>
        <v>0</v>
      </c>
      <c r="AB413" s="73">
        <v>51363032.82</v>
      </c>
      <c r="AC413" s="7">
        <f t="shared" si="76"/>
        <v>0</v>
      </c>
      <c r="AE413" s="6" t="s">
        <v>1531</v>
      </c>
      <c r="AF413" s="6" t="s">
        <v>866</v>
      </c>
      <c r="AG413" s="6" t="s">
        <v>1524</v>
      </c>
      <c r="AH413" s="6" t="s">
        <v>854</v>
      </c>
      <c r="AI413" s="6" t="s">
        <v>1543</v>
      </c>
      <c r="AJ413" s="6" t="s">
        <v>1544</v>
      </c>
      <c r="AK413" s="6" t="s">
        <v>1532</v>
      </c>
      <c r="AL413" s="6" t="s">
        <v>878</v>
      </c>
      <c r="AM413" s="6" t="s">
        <v>859</v>
      </c>
      <c r="AN413" s="6" t="s">
        <v>1079</v>
      </c>
      <c r="AO413" s="6" t="s">
        <v>2319</v>
      </c>
      <c r="AP413" s="6" t="s">
        <v>2319</v>
      </c>
      <c r="AQ413" s="6" t="s">
        <v>2319</v>
      </c>
      <c r="AR413" s="6" t="s">
        <v>2319</v>
      </c>
      <c r="AS413" s="6" t="s">
        <v>2319</v>
      </c>
      <c r="AT413" s="6" t="s">
        <v>2319</v>
      </c>
    </row>
    <row r="414" spans="1:46" ht="17.25" customHeight="1" x14ac:dyDescent="0.25">
      <c r="A414" t="s">
        <v>1079</v>
      </c>
      <c r="B414" t="s">
        <v>2055</v>
      </c>
      <c r="C414" t="s">
        <v>1521</v>
      </c>
      <c r="D414" s="28" t="str">
        <f t="shared" si="66"/>
        <v>Rockaway township, Morris County</v>
      </c>
      <c r="E414" t="s">
        <v>2214</v>
      </c>
      <c r="F414" t="s">
        <v>2204</v>
      </c>
      <c r="G414" s="32">
        <f>COUNTIFS('Raw Data from UFBs'!$A$3:$A$1389,'Summary By Town'!$A414,'Raw Data from UFBs'!$D$3:$D$1389,'Summary By Town'!$G$2)</f>
        <v>1</v>
      </c>
      <c r="H414" s="33">
        <f>SUMIFS('Raw Data from UFBs'!E$3:E$1389,'Raw Data from UFBs'!$A$3:$A$1389,'Summary By Town'!$A414,'Raw Data from UFBs'!$D$3:$D$1389,'Summary By Town'!$G$2)</f>
        <v>40616.5</v>
      </c>
      <c r="I414" s="33">
        <f>SUMIFS('Raw Data from UFBs'!F$3:F$1389,'Raw Data from UFBs'!$A$3:$A$1389,'Summary By Town'!$A414,'Raw Data from UFBs'!$D$3:$D$1389,'Summary By Town'!$G$2)</f>
        <v>11683370</v>
      </c>
      <c r="J414" s="34">
        <f t="shared" si="67"/>
        <v>333217.69498306816</v>
      </c>
      <c r="K414" s="32">
        <f>COUNTIFS('Raw Data from UFBs'!$A$3:$A$1389,'Summary By Town'!$A414,'Raw Data from UFBs'!$D$3:$D$1389,'Summary By Town'!$K$2)</f>
        <v>0</v>
      </c>
      <c r="L414" s="33">
        <f>SUMIFS('Raw Data from UFBs'!E$3:E$1389,'Raw Data from UFBs'!$A$3:$A$1389,'Summary By Town'!$A414,'Raw Data from UFBs'!$D$3:$D$1389,'Summary By Town'!$K$2)</f>
        <v>0</v>
      </c>
      <c r="M414" s="33">
        <f>SUMIFS('Raw Data from UFBs'!F$3:F$1389,'Raw Data from UFBs'!$A$3:$A$1389,'Summary By Town'!$A414,'Raw Data from UFBs'!$D$3:$D$1389,'Summary By Town'!$K$2)</f>
        <v>0</v>
      </c>
      <c r="N414" s="34">
        <f t="shared" si="68"/>
        <v>0</v>
      </c>
      <c r="O414" s="32">
        <f>COUNTIFS('Raw Data from UFBs'!$A$3:$A$1389,'Summary By Town'!$A414,'Raw Data from UFBs'!$D$3:$D$1389,'Summary By Town'!$O$2)</f>
        <v>0</v>
      </c>
      <c r="P414" s="33">
        <f>SUMIFS('Raw Data from UFBs'!E$3:E$1389,'Raw Data from UFBs'!$A$3:$A$1389,'Summary By Town'!$A414,'Raw Data from UFBs'!$D$3:$D$1389,'Summary By Town'!$O$2)</f>
        <v>0</v>
      </c>
      <c r="Q414" s="33">
        <f>SUMIFS('Raw Data from UFBs'!F$3:F$1389,'Raw Data from UFBs'!$A$3:$A$1389,'Summary By Town'!$A414,'Raw Data from UFBs'!$D$3:$D$1389,'Summary By Town'!$O$2)</f>
        <v>0</v>
      </c>
      <c r="R414" s="34">
        <f t="shared" si="69"/>
        <v>0</v>
      </c>
      <c r="S414" s="32">
        <f t="shared" si="70"/>
        <v>1</v>
      </c>
      <c r="T414" s="33">
        <f t="shared" si="71"/>
        <v>40616.5</v>
      </c>
      <c r="U414" s="33">
        <f t="shared" si="72"/>
        <v>11683370</v>
      </c>
      <c r="V414" s="34">
        <f t="shared" si="73"/>
        <v>333217.69498306816</v>
      </c>
      <c r="W414" s="73">
        <v>4601782700</v>
      </c>
      <c r="X414" s="74">
        <v>2.8520683243196796</v>
      </c>
      <c r="Y414" s="75">
        <v>0.26232274851313309</v>
      </c>
      <c r="Z414" s="5">
        <f t="shared" si="74"/>
        <v>76755.949686185602</v>
      </c>
      <c r="AA414" s="10">
        <f t="shared" si="75"/>
        <v>2.5388791174342064E-3</v>
      </c>
      <c r="AB414" s="73">
        <v>43224191</v>
      </c>
      <c r="AC414" s="7">
        <f t="shared" si="76"/>
        <v>1.7757637080167816E-3</v>
      </c>
      <c r="AE414" s="6" t="s">
        <v>854</v>
      </c>
      <c r="AF414" s="6" t="s">
        <v>849</v>
      </c>
      <c r="AG414" s="6" t="s">
        <v>1581</v>
      </c>
      <c r="AH414" s="6" t="s">
        <v>1540</v>
      </c>
      <c r="AI414" s="6" t="s">
        <v>859</v>
      </c>
      <c r="AJ414" s="6" t="s">
        <v>1542</v>
      </c>
      <c r="AK414" s="6" t="s">
        <v>881</v>
      </c>
      <c r="AL414" s="6" t="s">
        <v>1528</v>
      </c>
      <c r="AM414" s="6" t="s">
        <v>862</v>
      </c>
      <c r="AN414" s="6" t="s">
        <v>2319</v>
      </c>
      <c r="AO414" s="6" t="s">
        <v>2319</v>
      </c>
      <c r="AP414" s="6" t="s">
        <v>2319</v>
      </c>
      <c r="AQ414" s="6" t="s">
        <v>2319</v>
      </c>
      <c r="AR414" s="6" t="s">
        <v>2319</v>
      </c>
      <c r="AS414" s="6" t="s">
        <v>2319</v>
      </c>
      <c r="AT414" s="6" t="s">
        <v>2319</v>
      </c>
    </row>
    <row r="415" spans="1:46" ht="17.25" customHeight="1" x14ac:dyDescent="0.25">
      <c r="A415" t="s">
        <v>1543</v>
      </c>
      <c r="B415" t="s">
        <v>2056</v>
      </c>
      <c r="C415" t="s">
        <v>1521</v>
      </c>
      <c r="D415" s="28" t="str">
        <f t="shared" si="66"/>
        <v>Roxbury township, Morris County</v>
      </c>
      <c r="E415" t="s">
        <v>2214</v>
      </c>
      <c r="F415" t="s">
        <v>2203</v>
      </c>
      <c r="G415" s="32">
        <f>COUNTIFS('Raw Data from UFBs'!$A$3:$A$1389,'Summary By Town'!$A415,'Raw Data from UFBs'!$D$3:$D$1389,'Summary By Town'!$G$2)</f>
        <v>0</v>
      </c>
      <c r="H415" s="33">
        <f>SUMIFS('Raw Data from UFBs'!E$3:E$1389,'Raw Data from UFBs'!$A$3:$A$1389,'Summary By Town'!$A415,'Raw Data from UFBs'!$D$3:$D$1389,'Summary By Town'!$G$2)</f>
        <v>0</v>
      </c>
      <c r="I415" s="33">
        <f>SUMIFS('Raw Data from UFBs'!F$3:F$1389,'Raw Data from UFBs'!$A$3:$A$1389,'Summary By Town'!$A415,'Raw Data from UFBs'!$D$3:$D$1389,'Summary By Town'!$G$2)</f>
        <v>0</v>
      </c>
      <c r="J415" s="34">
        <f t="shared" si="67"/>
        <v>0</v>
      </c>
      <c r="K415" s="32">
        <f>COUNTIFS('Raw Data from UFBs'!$A$3:$A$1389,'Summary By Town'!$A415,'Raw Data from UFBs'!$D$3:$D$1389,'Summary By Town'!$K$2)</f>
        <v>0</v>
      </c>
      <c r="L415" s="33">
        <f>SUMIFS('Raw Data from UFBs'!E$3:E$1389,'Raw Data from UFBs'!$A$3:$A$1389,'Summary By Town'!$A415,'Raw Data from UFBs'!$D$3:$D$1389,'Summary By Town'!$K$2)</f>
        <v>0</v>
      </c>
      <c r="M415" s="33">
        <f>SUMIFS('Raw Data from UFBs'!F$3:F$1389,'Raw Data from UFBs'!$A$3:$A$1389,'Summary By Town'!$A415,'Raw Data from UFBs'!$D$3:$D$1389,'Summary By Town'!$K$2)</f>
        <v>0</v>
      </c>
      <c r="N415" s="34">
        <f t="shared" si="68"/>
        <v>0</v>
      </c>
      <c r="O415" s="32">
        <f>COUNTIFS('Raw Data from UFBs'!$A$3:$A$1389,'Summary By Town'!$A415,'Raw Data from UFBs'!$D$3:$D$1389,'Summary By Town'!$O$2)</f>
        <v>0</v>
      </c>
      <c r="P415" s="33">
        <f>SUMIFS('Raw Data from UFBs'!E$3:E$1389,'Raw Data from UFBs'!$A$3:$A$1389,'Summary By Town'!$A415,'Raw Data from UFBs'!$D$3:$D$1389,'Summary By Town'!$O$2)</f>
        <v>0</v>
      </c>
      <c r="Q415" s="33">
        <f>SUMIFS('Raw Data from UFBs'!F$3:F$1389,'Raw Data from UFBs'!$A$3:$A$1389,'Summary By Town'!$A415,'Raw Data from UFBs'!$D$3:$D$1389,'Summary By Town'!$O$2)</f>
        <v>0</v>
      </c>
      <c r="R415" s="34">
        <f t="shared" si="69"/>
        <v>0</v>
      </c>
      <c r="S415" s="32">
        <f t="shared" si="70"/>
        <v>0</v>
      </c>
      <c r="T415" s="33">
        <f t="shared" si="71"/>
        <v>0</v>
      </c>
      <c r="U415" s="33">
        <f t="shared" si="72"/>
        <v>0</v>
      </c>
      <c r="V415" s="34">
        <f t="shared" si="73"/>
        <v>0</v>
      </c>
      <c r="W415" s="73">
        <v>3722085200</v>
      </c>
      <c r="X415" s="74">
        <v>2.5791916936831858</v>
      </c>
      <c r="Y415" s="75">
        <v>0.26020070515584226</v>
      </c>
      <c r="Z415" s="5">
        <f t="shared" si="74"/>
        <v>0</v>
      </c>
      <c r="AA415" s="10">
        <f t="shared" si="75"/>
        <v>0</v>
      </c>
      <c r="AB415" s="73">
        <v>34586379.5</v>
      </c>
      <c r="AC415" s="7">
        <f t="shared" si="76"/>
        <v>0</v>
      </c>
      <c r="AE415" s="6" t="s">
        <v>1524</v>
      </c>
      <c r="AF415" s="6" t="s">
        <v>874</v>
      </c>
      <c r="AG415" s="6" t="s">
        <v>1536</v>
      </c>
      <c r="AH415" s="6" t="s">
        <v>1607</v>
      </c>
      <c r="AI415" s="6" t="s">
        <v>1619</v>
      </c>
      <c r="AJ415" s="6" t="s">
        <v>1614</v>
      </c>
      <c r="AK415" s="6" t="s">
        <v>1540</v>
      </c>
      <c r="AL415" s="6" t="s">
        <v>1532</v>
      </c>
      <c r="AM415" s="6" t="s">
        <v>881</v>
      </c>
      <c r="AN415" s="6" t="s">
        <v>862</v>
      </c>
      <c r="AO415" s="6" t="s">
        <v>1537</v>
      </c>
      <c r="AP415" s="6" t="s">
        <v>2319</v>
      </c>
      <c r="AQ415" s="6" t="s">
        <v>2319</v>
      </c>
      <c r="AR415" s="6" t="s">
        <v>2319</v>
      </c>
      <c r="AS415" s="6" t="s">
        <v>2319</v>
      </c>
      <c r="AT415" s="6" t="s">
        <v>2319</v>
      </c>
    </row>
    <row r="416" spans="1:46" ht="17.25" customHeight="1" x14ac:dyDescent="0.25">
      <c r="A416" t="s">
        <v>1545</v>
      </c>
      <c r="B416" t="s">
        <v>1746</v>
      </c>
      <c r="C416" t="s">
        <v>1521</v>
      </c>
      <c r="D416" s="28" t="str">
        <f t="shared" si="66"/>
        <v>Washington township, Morris County</v>
      </c>
      <c r="E416" t="s">
        <v>2214</v>
      </c>
      <c r="F416" t="s">
        <v>2204</v>
      </c>
      <c r="G416" s="32">
        <f>COUNTIFS('Raw Data from UFBs'!$A$3:$A$1389,'Summary By Town'!$A416,'Raw Data from UFBs'!$D$3:$D$1389,'Summary By Town'!$G$2)</f>
        <v>0</v>
      </c>
      <c r="H416" s="33">
        <f>SUMIFS('Raw Data from UFBs'!E$3:E$1389,'Raw Data from UFBs'!$A$3:$A$1389,'Summary By Town'!$A416,'Raw Data from UFBs'!$D$3:$D$1389,'Summary By Town'!$G$2)</f>
        <v>0</v>
      </c>
      <c r="I416" s="33">
        <f>SUMIFS('Raw Data from UFBs'!F$3:F$1389,'Raw Data from UFBs'!$A$3:$A$1389,'Summary By Town'!$A416,'Raw Data from UFBs'!$D$3:$D$1389,'Summary By Town'!$G$2)</f>
        <v>0</v>
      </c>
      <c r="J416" s="34">
        <f t="shared" si="67"/>
        <v>0</v>
      </c>
      <c r="K416" s="32">
        <f>COUNTIFS('Raw Data from UFBs'!$A$3:$A$1389,'Summary By Town'!$A416,'Raw Data from UFBs'!$D$3:$D$1389,'Summary By Town'!$K$2)</f>
        <v>0</v>
      </c>
      <c r="L416" s="33">
        <f>SUMIFS('Raw Data from UFBs'!E$3:E$1389,'Raw Data from UFBs'!$A$3:$A$1389,'Summary By Town'!$A416,'Raw Data from UFBs'!$D$3:$D$1389,'Summary By Town'!$K$2)</f>
        <v>0</v>
      </c>
      <c r="M416" s="33">
        <f>SUMIFS('Raw Data from UFBs'!F$3:F$1389,'Raw Data from UFBs'!$A$3:$A$1389,'Summary By Town'!$A416,'Raw Data from UFBs'!$D$3:$D$1389,'Summary By Town'!$K$2)</f>
        <v>0</v>
      </c>
      <c r="N416" s="34">
        <f t="shared" si="68"/>
        <v>0</v>
      </c>
      <c r="O416" s="32">
        <f>COUNTIFS('Raw Data from UFBs'!$A$3:$A$1389,'Summary By Town'!$A416,'Raw Data from UFBs'!$D$3:$D$1389,'Summary By Town'!$O$2)</f>
        <v>0</v>
      </c>
      <c r="P416" s="33">
        <f>SUMIFS('Raw Data from UFBs'!E$3:E$1389,'Raw Data from UFBs'!$A$3:$A$1389,'Summary By Town'!$A416,'Raw Data from UFBs'!$D$3:$D$1389,'Summary By Town'!$O$2)</f>
        <v>0</v>
      </c>
      <c r="Q416" s="33">
        <f>SUMIFS('Raw Data from UFBs'!F$3:F$1389,'Raw Data from UFBs'!$A$3:$A$1389,'Summary By Town'!$A416,'Raw Data from UFBs'!$D$3:$D$1389,'Summary By Town'!$O$2)</f>
        <v>0</v>
      </c>
      <c r="R416" s="34">
        <f t="shared" si="69"/>
        <v>0</v>
      </c>
      <c r="S416" s="32">
        <f t="shared" si="70"/>
        <v>0</v>
      </c>
      <c r="T416" s="33">
        <f t="shared" si="71"/>
        <v>0</v>
      </c>
      <c r="U416" s="33">
        <f t="shared" si="72"/>
        <v>0</v>
      </c>
      <c r="V416" s="34">
        <f t="shared" si="73"/>
        <v>0</v>
      </c>
      <c r="W416" s="73">
        <v>3077104900</v>
      </c>
      <c r="X416" s="74">
        <v>2.6116314611834777</v>
      </c>
      <c r="Y416" s="75">
        <v>0.17848728049861837</v>
      </c>
      <c r="Z416" s="5">
        <f t="shared" si="74"/>
        <v>0</v>
      </c>
      <c r="AA416" s="10">
        <f t="shared" si="75"/>
        <v>0</v>
      </c>
      <c r="AB416" s="73">
        <v>21428759.259999998</v>
      </c>
      <c r="AC416" s="7">
        <f t="shared" si="76"/>
        <v>0</v>
      </c>
      <c r="AE416" s="6" t="s">
        <v>1524</v>
      </c>
      <c r="AF416" s="6" t="s">
        <v>874</v>
      </c>
      <c r="AG416" s="6" t="s">
        <v>950</v>
      </c>
      <c r="AH416" s="6" t="s">
        <v>1477</v>
      </c>
      <c r="AI416" s="6" t="s">
        <v>1472</v>
      </c>
      <c r="AJ416" s="6" t="s">
        <v>1649</v>
      </c>
      <c r="AK416" s="6" t="s">
        <v>1063</v>
      </c>
      <c r="AL416" s="6" t="s">
        <v>2319</v>
      </c>
      <c r="AM416" s="6" t="s">
        <v>2319</v>
      </c>
      <c r="AN416" s="6" t="s">
        <v>2319</v>
      </c>
      <c r="AO416" s="6" t="s">
        <v>2319</v>
      </c>
      <c r="AP416" s="6" t="s">
        <v>2319</v>
      </c>
      <c r="AQ416" s="6" t="s">
        <v>2319</v>
      </c>
      <c r="AR416" s="6" t="s">
        <v>2319</v>
      </c>
      <c r="AS416" s="6" t="s">
        <v>2319</v>
      </c>
      <c r="AT416" s="6" t="s">
        <v>2319</v>
      </c>
    </row>
    <row r="417" spans="1:46" ht="17.25" customHeight="1" x14ac:dyDescent="0.25">
      <c r="A417" t="s">
        <v>1546</v>
      </c>
      <c r="B417" t="s">
        <v>2057</v>
      </c>
      <c r="C417" t="s">
        <v>1547</v>
      </c>
      <c r="D417" s="28" t="str">
        <f t="shared" si="66"/>
        <v>Barnegat Light borough, Ocean County</v>
      </c>
      <c r="E417" t="s">
        <v>2216</v>
      </c>
      <c r="F417" t="s">
        <v>2203</v>
      </c>
      <c r="G417" s="32">
        <f>COUNTIFS('Raw Data from UFBs'!$A$3:$A$1389,'Summary By Town'!$A417,'Raw Data from UFBs'!$D$3:$D$1389,'Summary By Town'!$G$2)</f>
        <v>0</v>
      </c>
      <c r="H417" s="33">
        <f>SUMIFS('Raw Data from UFBs'!E$3:E$1389,'Raw Data from UFBs'!$A$3:$A$1389,'Summary By Town'!$A417,'Raw Data from UFBs'!$D$3:$D$1389,'Summary By Town'!$G$2)</f>
        <v>0</v>
      </c>
      <c r="I417" s="33">
        <f>SUMIFS('Raw Data from UFBs'!F$3:F$1389,'Raw Data from UFBs'!$A$3:$A$1389,'Summary By Town'!$A417,'Raw Data from UFBs'!$D$3:$D$1389,'Summary By Town'!$G$2)</f>
        <v>0</v>
      </c>
      <c r="J417" s="34">
        <f t="shared" si="67"/>
        <v>0</v>
      </c>
      <c r="K417" s="32">
        <f>COUNTIFS('Raw Data from UFBs'!$A$3:$A$1389,'Summary By Town'!$A417,'Raw Data from UFBs'!$D$3:$D$1389,'Summary By Town'!$K$2)</f>
        <v>0</v>
      </c>
      <c r="L417" s="33">
        <f>SUMIFS('Raw Data from UFBs'!E$3:E$1389,'Raw Data from UFBs'!$A$3:$A$1389,'Summary By Town'!$A417,'Raw Data from UFBs'!$D$3:$D$1389,'Summary By Town'!$K$2)</f>
        <v>0</v>
      </c>
      <c r="M417" s="33">
        <f>SUMIFS('Raw Data from UFBs'!F$3:F$1389,'Raw Data from UFBs'!$A$3:$A$1389,'Summary By Town'!$A417,'Raw Data from UFBs'!$D$3:$D$1389,'Summary By Town'!$K$2)</f>
        <v>0</v>
      </c>
      <c r="N417" s="34">
        <f t="shared" si="68"/>
        <v>0</v>
      </c>
      <c r="O417" s="32">
        <f>COUNTIFS('Raw Data from UFBs'!$A$3:$A$1389,'Summary By Town'!$A417,'Raw Data from UFBs'!$D$3:$D$1389,'Summary By Town'!$O$2)</f>
        <v>0</v>
      </c>
      <c r="P417" s="33">
        <f>SUMIFS('Raw Data from UFBs'!E$3:E$1389,'Raw Data from UFBs'!$A$3:$A$1389,'Summary By Town'!$A417,'Raw Data from UFBs'!$D$3:$D$1389,'Summary By Town'!$O$2)</f>
        <v>0</v>
      </c>
      <c r="Q417" s="33">
        <f>SUMIFS('Raw Data from UFBs'!F$3:F$1389,'Raw Data from UFBs'!$A$3:$A$1389,'Summary By Town'!$A417,'Raw Data from UFBs'!$D$3:$D$1389,'Summary By Town'!$O$2)</f>
        <v>0</v>
      </c>
      <c r="R417" s="34">
        <f t="shared" si="69"/>
        <v>0</v>
      </c>
      <c r="S417" s="32">
        <f t="shared" si="70"/>
        <v>0</v>
      </c>
      <c r="T417" s="33">
        <f t="shared" si="71"/>
        <v>0</v>
      </c>
      <c r="U417" s="33">
        <f t="shared" si="72"/>
        <v>0</v>
      </c>
      <c r="V417" s="34">
        <f t="shared" si="73"/>
        <v>0</v>
      </c>
      <c r="W417" s="73">
        <v>1142024000</v>
      </c>
      <c r="X417" s="74">
        <v>0.86967987067862407</v>
      </c>
      <c r="Y417" s="75">
        <v>0.27169637327118518</v>
      </c>
      <c r="Z417" s="5">
        <f t="shared" si="74"/>
        <v>0</v>
      </c>
      <c r="AA417" s="10">
        <f t="shared" si="75"/>
        <v>0</v>
      </c>
      <c r="AB417" s="73">
        <v>3460951</v>
      </c>
      <c r="AC417" s="7">
        <f t="shared" si="76"/>
        <v>0</v>
      </c>
      <c r="AE417" s="6" t="s">
        <v>1557</v>
      </c>
      <c r="AF417" s="6" t="s">
        <v>902</v>
      </c>
      <c r="AG417" s="6" t="s">
        <v>1551</v>
      </c>
      <c r="AH417" s="6" t="s">
        <v>2319</v>
      </c>
      <c r="AI417" s="6" t="s">
        <v>2319</v>
      </c>
      <c r="AJ417" s="6" t="s">
        <v>2319</v>
      </c>
      <c r="AK417" s="6" t="s">
        <v>2319</v>
      </c>
      <c r="AL417" s="6" t="s">
        <v>2319</v>
      </c>
      <c r="AM417" s="6" t="s">
        <v>2319</v>
      </c>
      <c r="AN417" s="6" t="s">
        <v>2319</v>
      </c>
      <c r="AO417" s="6" t="s">
        <v>2319</v>
      </c>
      <c r="AP417" s="6" t="s">
        <v>2319</v>
      </c>
      <c r="AQ417" s="6" t="s">
        <v>2319</v>
      </c>
      <c r="AR417" s="6" t="s">
        <v>2319</v>
      </c>
      <c r="AS417" s="6" t="s">
        <v>2319</v>
      </c>
      <c r="AT417" s="6" t="s">
        <v>2319</v>
      </c>
    </row>
    <row r="418" spans="1:46" ht="17.25" customHeight="1" x14ac:dyDescent="0.25">
      <c r="A418" t="s">
        <v>1548</v>
      </c>
      <c r="B418" t="s">
        <v>2058</v>
      </c>
      <c r="C418" t="s">
        <v>1547</v>
      </c>
      <c r="D418" s="28" t="str">
        <f t="shared" si="66"/>
        <v>Bay Head borough, Ocean County</v>
      </c>
      <c r="E418" t="s">
        <v>2216</v>
      </c>
      <c r="F418" t="s">
        <v>2201</v>
      </c>
      <c r="G418" s="32">
        <f>COUNTIFS('Raw Data from UFBs'!$A$3:$A$1389,'Summary By Town'!$A418,'Raw Data from UFBs'!$D$3:$D$1389,'Summary By Town'!$G$2)</f>
        <v>0</v>
      </c>
      <c r="H418" s="33">
        <f>SUMIFS('Raw Data from UFBs'!E$3:E$1389,'Raw Data from UFBs'!$A$3:$A$1389,'Summary By Town'!$A418,'Raw Data from UFBs'!$D$3:$D$1389,'Summary By Town'!$G$2)</f>
        <v>0</v>
      </c>
      <c r="I418" s="33">
        <f>SUMIFS('Raw Data from UFBs'!F$3:F$1389,'Raw Data from UFBs'!$A$3:$A$1389,'Summary By Town'!$A418,'Raw Data from UFBs'!$D$3:$D$1389,'Summary By Town'!$G$2)</f>
        <v>0</v>
      </c>
      <c r="J418" s="34">
        <f t="shared" si="67"/>
        <v>0</v>
      </c>
      <c r="K418" s="32">
        <f>COUNTIFS('Raw Data from UFBs'!$A$3:$A$1389,'Summary By Town'!$A418,'Raw Data from UFBs'!$D$3:$D$1389,'Summary By Town'!$K$2)</f>
        <v>0</v>
      </c>
      <c r="L418" s="33">
        <f>SUMIFS('Raw Data from UFBs'!E$3:E$1389,'Raw Data from UFBs'!$A$3:$A$1389,'Summary By Town'!$A418,'Raw Data from UFBs'!$D$3:$D$1389,'Summary By Town'!$K$2)</f>
        <v>0</v>
      </c>
      <c r="M418" s="33">
        <f>SUMIFS('Raw Data from UFBs'!F$3:F$1389,'Raw Data from UFBs'!$A$3:$A$1389,'Summary By Town'!$A418,'Raw Data from UFBs'!$D$3:$D$1389,'Summary By Town'!$K$2)</f>
        <v>0</v>
      </c>
      <c r="N418" s="34">
        <f t="shared" si="68"/>
        <v>0</v>
      </c>
      <c r="O418" s="32">
        <f>COUNTIFS('Raw Data from UFBs'!$A$3:$A$1389,'Summary By Town'!$A418,'Raw Data from UFBs'!$D$3:$D$1389,'Summary By Town'!$O$2)</f>
        <v>0</v>
      </c>
      <c r="P418" s="33">
        <f>SUMIFS('Raw Data from UFBs'!E$3:E$1389,'Raw Data from UFBs'!$A$3:$A$1389,'Summary By Town'!$A418,'Raw Data from UFBs'!$D$3:$D$1389,'Summary By Town'!$O$2)</f>
        <v>0</v>
      </c>
      <c r="Q418" s="33">
        <f>SUMIFS('Raw Data from UFBs'!F$3:F$1389,'Raw Data from UFBs'!$A$3:$A$1389,'Summary By Town'!$A418,'Raw Data from UFBs'!$D$3:$D$1389,'Summary By Town'!$O$2)</f>
        <v>0</v>
      </c>
      <c r="R418" s="34">
        <f t="shared" si="69"/>
        <v>0</v>
      </c>
      <c r="S418" s="32">
        <f t="shared" si="70"/>
        <v>0</v>
      </c>
      <c r="T418" s="33">
        <f t="shared" si="71"/>
        <v>0</v>
      </c>
      <c r="U418" s="33">
        <f t="shared" si="72"/>
        <v>0</v>
      </c>
      <c r="V418" s="34">
        <f t="shared" si="73"/>
        <v>0</v>
      </c>
      <c r="W418" s="73">
        <v>1770717600</v>
      </c>
      <c r="X418" s="74">
        <v>0.84774749465167132</v>
      </c>
      <c r="Y418" s="75">
        <v>0.26617275837830179</v>
      </c>
      <c r="Z418" s="5">
        <f t="shared" si="74"/>
        <v>0</v>
      </c>
      <c r="AA418" s="10">
        <f t="shared" si="75"/>
        <v>0</v>
      </c>
      <c r="AB418" s="73">
        <v>5877848.9100000001</v>
      </c>
      <c r="AC418" s="7">
        <f t="shared" si="76"/>
        <v>0</v>
      </c>
      <c r="AE418" s="6" t="s">
        <v>1558</v>
      </c>
      <c r="AF418" s="6" t="s">
        <v>1562</v>
      </c>
      <c r="AG418" s="6" t="s">
        <v>1563</v>
      </c>
      <c r="AH418" s="6" t="s">
        <v>1552</v>
      </c>
      <c r="AI418" s="6" t="s">
        <v>2319</v>
      </c>
      <c r="AJ418" s="6" t="s">
        <v>2319</v>
      </c>
      <c r="AK418" s="6" t="s">
        <v>2319</v>
      </c>
      <c r="AL418" s="6" t="s">
        <v>2319</v>
      </c>
      <c r="AM418" s="6" t="s">
        <v>2319</v>
      </c>
      <c r="AN418" s="6" t="s">
        <v>2319</v>
      </c>
      <c r="AO418" s="6" t="s">
        <v>2319</v>
      </c>
      <c r="AP418" s="6" t="s">
        <v>2319</v>
      </c>
      <c r="AQ418" s="6" t="s">
        <v>2319</v>
      </c>
      <c r="AR418" s="6" t="s">
        <v>2319</v>
      </c>
      <c r="AS418" s="6" t="s">
        <v>2319</v>
      </c>
      <c r="AT418" s="6" t="s">
        <v>2319</v>
      </c>
    </row>
    <row r="419" spans="1:46" ht="17.25" customHeight="1" x14ac:dyDescent="0.25">
      <c r="A419" t="s">
        <v>1549</v>
      </c>
      <c r="B419" t="s">
        <v>2059</v>
      </c>
      <c r="C419" t="s">
        <v>1547</v>
      </c>
      <c r="D419" s="28" t="str">
        <f t="shared" si="66"/>
        <v>Beach Haven borough, Ocean County</v>
      </c>
      <c r="E419" t="s">
        <v>2216</v>
      </c>
      <c r="F419" t="s">
        <v>2201</v>
      </c>
      <c r="G419" s="32">
        <f>COUNTIFS('Raw Data from UFBs'!$A$3:$A$1389,'Summary By Town'!$A419,'Raw Data from UFBs'!$D$3:$D$1389,'Summary By Town'!$G$2)</f>
        <v>0</v>
      </c>
      <c r="H419" s="33">
        <f>SUMIFS('Raw Data from UFBs'!E$3:E$1389,'Raw Data from UFBs'!$A$3:$A$1389,'Summary By Town'!$A419,'Raw Data from UFBs'!$D$3:$D$1389,'Summary By Town'!$G$2)</f>
        <v>0</v>
      </c>
      <c r="I419" s="33">
        <f>SUMIFS('Raw Data from UFBs'!F$3:F$1389,'Raw Data from UFBs'!$A$3:$A$1389,'Summary By Town'!$A419,'Raw Data from UFBs'!$D$3:$D$1389,'Summary By Town'!$G$2)</f>
        <v>0</v>
      </c>
      <c r="J419" s="34">
        <f t="shared" si="67"/>
        <v>0</v>
      </c>
      <c r="K419" s="32">
        <f>COUNTIFS('Raw Data from UFBs'!$A$3:$A$1389,'Summary By Town'!$A419,'Raw Data from UFBs'!$D$3:$D$1389,'Summary By Town'!$K$2)</f>
        <v>0</v>
      </c>
      <c r="L419" s="33">
        <f>SUMIFS('Raw Data from UFBs'!E$3:E$1389,'Raw Data from UFBs'!$A$3:$A$1389,'Summary By Town'!$A419,'Raw Data from UFBs'!$D$3:$D$1389,'Summary By Town'!$K$2)</f>
        <v>0</v>
      </c>
      <c r="M419" s="33">
        <f>SUMIFS('Raw Data from UFBs'!F$3:F$1389,'Raw Data from UFBs'!$A$3:$A$1389,'Summary By Town'!$A419,'Raw Data from UFBs'!$D$3:$D$1389,'Summary By Town'!$K$2)</f>
        <v>0</v>
      </c>
      <c r="N419" s="34">
        <f t="shared" si="68"/>
        <v>0</v>
      </c>
      <c r="O419" s="32">
        <f>COUNTIFS('Raw Data from UFBs'!$A$3:$A$1389,'Summary By Town'!$A419,'Raw Data from UFBs'!$D$3:$D$1389,'Summary By Town'!$O$2)</f>
        <v>0</v>
      </c>
      <c r="P419" s="33">
        <f>SUMIFS('Raw Data from UFBs'!E$3:E$1389,'Raw Data from UFBs'!$A$3:$A$1389,'Summary By Town'!$A419,'Raw Data from UFBs'!$D$3:$D$1389,'Summary By Town'!$O$2)</f>
        <v>0</v>
      </c>
      <c r="Q419" s="33">
        <f>SUMIFS('Raw Data from UFBs'!F$3:F$1389,'Raw Data from UFBs'!$A$3:$A$1389,'Summary By Town'!$A419,'Raw Data from UFBs'!$D$3:$D$1389,'Summary By Town'!$O$2)</f>
        <v>0</v>
      </c>
      <c r="R419" s="34">
        <f t="shared" si="69"/>
        <v>0</v>
      </c>
      <c r="S419" s="32">
        <f t="shared" si="70"/>
        <v>0</v>
      </c>
      <c r="T419" s="33">
        <f t="shared" si="71"/>
        <v>0</v>
      </c>
      <c r="U419" s="33">
        <f t="shared" si="72"/>
        <v>0</v>
      </c>
      <c r="V419" s="34">
        <f t="shared" si="73"/>
        <v>0</v>
      </c>
      <c r="W419" s="73">
        <v>2165182500</v>
      </c>
      <c r="X419" s="74">
        <v>1.088297451519173</v>
      </c>
      <c r="Y419" s="75">
        <v>0.37501899260860611</v>
      </c>
      <c r="Z419" s="5">
        <f t="shared" si="74"/>
        <v>0</v>
      </c>
      <c r="AA419" s="10">
        <f t="shared" si="75"/>
        <v>0</v>
      </c>
      <c r="AB419" s="73">
        <v>11887501.129999999</v>
      </c>
      <c r="AC419" s="7">
        <f t="shared" si="76"/>
        <v>0</v>
      </c>
      <c r="AE419" s="6" t="s">
        <v>1557</v>
      </c>
      <c r="AF419" s="6" t="s">
        <v>895</v>
      </c>
      <c r="AG419" s="6" t="s">
        <v>2319</v>
      </c>
      <c r="AH419" s="6" t="s">
        <v>2319</v>
      </c>
      <c r="AI419" s="6" t="s">
        <v>2319</v>
      </c>
      <c r="AJ419" s="6" t="s">
        <v>2319</v>
      </c>
      <c r="AK419" s="6" t="s">
        <v>2319</v>
      </c>
      <c r="AL419" s="6" t="s">
        <v>2319</v>
      </c>
      <c r="AM419" s="6" t="s">
        <v>2319</v>
      </c>
      <c r="AN419" s="6" t="s">
        <v>2319</v>
      </c>
      <c r="AO419" s="6" t="s">
        <v>2319</v>
      </c>
      <c r="AP419" s="6" t="s">
        <v>2319</v>
      </c>
      <c r="AQ419" s="6" t="s">
        <v>2319</v>
      </c>
      <c r="AR419" s="6" t="s">
        <v>2319</v>
      </c>
      <c r="AS419" s="6" t="s">
        <v>2319</v>
      </c>
      <c r="AT419" s="6" t="s">
        <v>2319</v>
      </c>
    </row>
    <row r="420" spans="1:46" ht="17.25" customHeight="1" x14ac:dyDescent="0.25">
      <c r="A420" t="s">
        <v>1550</v>
      </c>
      <c r="B420" t="s">
        <v>2060</v>
      </c>
      <c r="C420" t="s">
        <v>1547</v>
      </c>
      <c r="D420" s="28" t="str">
        <f t="shared" si="66"/>
        <v>Beachwood borough, Ocean County</v>
      </c>
      <c r="E420" t="s">
        <v>2216</v>
      </c>
      <c r="F420" t="s">
        <v>2203</v>
      </c>
      <c r="G420" s="32">
        <f>COUNTIFS('Raw Data from UFBs'!$A$3:$A$1389,'Summary By Town'!$A420,'Raw Data from UFBs'!$D$3:$D$1389,'Summary By Town'!$G$2)</f>
        <v>0</v>
      </c>
      <c r="H420" s="33">
        <f>SUMIFS('Raw Data from UFBs'!E$3:E$1389,'Raw Data from UFBs'!$A$3:$A$1389,'Summary By Town'!$A420,'Raw Data from UFBs'!$D$3:$D$1389,'Summary By Town'!$G$2)</f>
        <v>0</v>
      </c>
      <c r="I420" s="33">
        <f>SUMIFS('Raw Data from UFBs'!F$3:F$1389,'Raw Data from UFBs'!$A$3:$A$1389,'Summary By Town'!$A420,'Raw Data from UFBs'!$D$3:$D$1389,'Summary By Town'!$G$2)</f>
        <v>0</v>
      </c>
      <c r="J420" s="34">
        <f t="shared" si="67"/>
        <v>0</v>
      </c>
      <c r="K420" s="32">
        <f>COUNTIFS('Raw Data from UFBs'!$A$3:$A$1389,'Summary By Town'!$A420,'Raw Data from UFBs'!$D$3:$D$1389,'Summary By Town'!$K$2)</f>
        <v>0</v>
      </c>
      <c r="L420" s="33">
        <f>SUMIFS('Raw Data from UFBs'!E$3:E$1389,'Raw Data from UFBs'!$A$3:$A$1389,'Summary By Town'!$A420,'Raw Data from UFBs'!$D$3:$D$1389,'Summary By Town'!$K$2)</f>
        <v>0</v>
      </c>
      <c r="M420" s="33">
        <f>SUMIFS('Raw Data from UFBs'!F$3:F$1389,'Raw Data from UFBs'!$A$3:$A$1389,'Summary By Town'!$A420,'Raw Data from UFBs'!$D$3:$D$1389,'Summary By Town'!$K$2)</f>
        <v>0</v>
      </c>
      <c r="N420" s="34">
        <f t="shared" si="68"/>
        <v>0</v>
      </c>
      <c r="O420" s="32">
        <f>COUNTIFS('Raw Data from UFBs'!$A$3:$A$1389,'Summary By Town'!$A420,'Raw Data from UFBs'!$D$3:$D$1389,'Summary By Town'!$O$2)</f>
        <v>0</v>
      </c>
      <c r="P420" s="33">
        <f>SUMIFS('Raw Data from UFBs'!E$3:E$1389,'Raw Data from UFBs'!$A$3:$A$1389,'Summary By Town'!$A420,'Raw Data from UFBs'!$D$3:$D$1389,'Summary By Town'!$O$2)</f>
        <v>0</v>
      </c>
      <c r="Q420" s="33">
        <f>SUMIFS('Raw Data from UFBs'!F$3:F$1389,'Raw Data from UFBs'!$A$3:$A$1389,'Summary By Town'!$A420,'Raw Data from UFBs'!$D$3:$D$1389,'Summary By Town'!$O$2)</f>
        <v>0</v>
      </c>
      <c r="R420" s="34">
        <f t="shared" si="69"/>
        <v>0</v>
      </c>
      <c r="S420" s="32">
        <f t="shared" si="70"/>
        <v>0</v>
      </c>
      <c r="T420" s="33">
        <f t="shared" si="71"/>
        <v>0</v>
      </c>
      <c r="U420" s="33">
        <f t="shared" si="72"/>
        <v>0</v>
      </c>
      <c r="V420" s="34">
        <f t="shared" si="73"/>
        <v>0</v>
      </c>
      <c r="W420" s="73">
        <v>925197312</v>
      </c>
      <c r="X420" s="74">
        <v>2.4144190708532478</v>
      </c>
      <c r="Y420" s="75">
        <v>0.37146282986630164</v>
      </c>
      <c r="Z420" s="5">
        <f t="shared" si="74"/>
        <v>0</v>
      </c>
      <c r="AA420" s="10">
        <f t="shared" si="75"/>
        <v>0</v>
      </c>
      <c r="AB420" s="73">
        <v>10928258.57</v>
      </c>
      <c r="AC420" s="7">
        <f t="shared" si="76"/>
        <v>0</v>
      </c>
      <c r="AE420" s="6" t="s">
        <v>1560</v>
      </c>
      <c r="AF420" s="6" t="s">
        <v>1567</v>
      </c>
      <c r="AG420" s="6" t="s">
        <v>1551</v>
      </c>
      <c r="AH420" s="6" t="s">
        <v>2319</v>
      </c>
      <c r="AI420" s="6" t="s">
        <v>2319</v>
      </c>
      <c r="AJ420" s="6" t="s">
        <v>2319</v>
      </c>
      <c r="AK420" s="6" t="s">
        <v>2319</v>
      </c>
      <c r="AL420" s="6" t="s">
        <v>2319</v>
      </c>
      <c r="AM420" s="6" t="s">
        <v>2319</v>
      </c>
      <c r="AN420" s="6" t="s">
        <v>2319</v>
      </c>
      <c r="AO420" s="6" t="s">
        <v>2319</v>
      </c>
      <c r="AP420" s="6" t="s">
        <v>2319</v>
      </c>
      <c r="AQ420" s="6" t="s">
        <v>2319</v>
      </c>
      <c r="AR420" s="6" t="s">
        <v>2319</v>
      </c>
      <c r="AS420" s="6" t="s">
        <v>2319</v>
      </c>
      <c r="AT420" s="6" t="s">
        <v>2319</v>
      </c>
    </row>
    <row r="421" spans="1:46" ht="17.25" customHeight="1" x14ac:dyDescent="0.25">
      <c r="A421" t="s">
        <v>885</v>
      </c>
      <c r="B421" t="s">
        <v>2061</v>
      </c>
      <c r="C421" t="s">
        <v>1547</v>
      </c>
      <c r="D421" s="28" t="str">
        <f t="shared" si="66"/>
        <v>Harvey Cedars borough, Ocean County</v>
      </c>
      <c r="E421" t="s">
        <v>2216</v>
      </c>
      <c r="F421" t="s">
        <v>2203</v>
      </c>
      <c r="G421" s="32">
        <f>COUNTIFS('Raw Data from UFBs'!$A$3:$A$1389,'Summary By Town'!$A421,'Raw Data from UFBs'!$D$3:$D$1389,'Summary By Town'!$G$2)</f>
        <v>0</v>
      </c>
      <c r="H421" s="33">
        <f>SUMIFS('Raw Data from UFBs'!E$3:E$1389,'Raw Data from UFBs'!$A$3:$A$1389,'Summary By Town'!$A421,'Raw Data from UFBs'!$D$3:$D$1389,'Summary By Town'!$G$2)</f>
        <v>0</v>
      </c>
      <c r="I421" s="33">
        <f>SUMIFS('Raw Data from UFBs'!F$3:F$1389,'Raw Data from UFBs'!$A$3:$A$1389,'Summary By Town'!$A421,'Raw Data from UFBs'!$D$3:$D$1389,'Summary By Town'!$G$2)</f>
        <v>0</v>
      </c>
      <c r="J421" s="34">
        <f t="shared" si="67"/>
        <v>0</v>
      </c>
      <c r="K421" s="32">
        <f>COUNTIFS('Raw Data from UFBs'!$A$3:$A$1389,'Summary By Town'!$A421,'Raw Data from UFBs'!$D$3:$D$1389,'Summary By Town'!$K$2)</f>
        <v>0</v>
      </c>
      <c r="L421" s="33">
        <f>SUMIFS('Raw Data from UFBs'!E$3:E$1389,'Raw Data from UFBs'!$A$3:$A$1389,'Summary By Town'!$A421,'Raw Data from UFBs'!$D$3:$D$1389,'Summary By Town'!$K$2)</f>
        <v>0</v>
      </c>
      <c r="M421" s="33">
        <f>SUMIFS('Raw Data from UFBs'!F$3:F$1389,'Raw Data from UFBs'!$A$3:$A$1389,'Summary By Town'!$A421,'Raw Data from UFBs'!$D$3:$D$1389,'Summary By Town'!$K$2)</f>
        <v>0</v>
      </c>
      <c r="N421" s="34">
        <f t="shared" si="68"/>
        <v>0</v>
      </c>
      <c r="O421" s="32">
        <f>COUNTIFS('Raw Data from UFBs'!$A$3:$A$1389,'Summary By Town'!$A421,'Raw Data from UFBs'!$D$3:$D$1389,'Summary By Town'!$O$2)</f>
        <v>4</v>
      </c>
      <c r="P421" s="33">
        <f>SUMIFS('Raw Data from UFBs'!E$3:E$1389,'Raw Data from UFBs'!$A$3:$A$1389,'Summary By Town'!$A421,'Raw Data from UFBs'!$D$3:$D$1389,'Summary By Town'!$O$2)</f>
        <v>28941.75</v>
      </c>
      <c r="Q421" s="33">
        <f>SUMIFS('Raw Data from UFBs'!F$3:F$1389,'Raw Data from UFBs'!$A$3:$A$1389,'Summary By Town'!$A421,'Raw Data from UFBs'!$D$3:$D$1389,'Summary By Town'!$O$2)</f>
        <v>18790800</v>
      </c>
      <c r="R421" s="34">
        <f t="shared" si="69"/>
        <v>172051.28795915193</v>
      </c>
      <c r="S421" s="32">
        <f t="shared" si="70"/>
        <v>4</v>
      </c>
      <c r="T421" s="33">
        <f t="shared" si="71"/>
        <v>28941.75</v>
      </c>
      <c r="U421" s="33">
        <f t="shared" si="72"/>
        <v>18790800</v>
      </c>
      <c r="V421" s="34">
        <f t="shared" si="73"/>
        <v>172051.28795915193</v>
      </c>
      <c r="W421" s="73">
        <v>1324085100</v>
      </c>
      <c r="X421" s="74">
        <v>0.91561449198092648</v>
      </c>
      <c r="Y421" s="75">
        <v>0.289956265398918</v>
      </c>
      <c r="Z421" s="5">
        <f t="shared" si="74"/>
        <v>41495.507169600387</v>
      </c>
      <c r="AA421" s="10">
        <f t="shared" si="75"/>
        <v>1.4191534970071033E-2</v>
      </c>
      <c r="AB421" s="73">
        <v>4639711.3099999996</v>
      </c>
      <c r="AC421" s="7">
        <f t="shared" si="76"/>
        <v>8.9435536819208669E-3</v>
      </c>
      <c r="AE421" s="6" t="s">
        <v>1557</v>
      </c>
      <c r="AF421" s="6" t="s">
        <v>905</v>
      </c>
      <c r="AG421" s="6" t="s">
        <v>915</v>
      </c>
      <c r="AH421" s="6" t="s">
        <v>2319</v>
      </c>
      <c r="AI421" s="6" t="s">
        <v>2319</v>
      </c>
      <c r="AJ421" s="6" t="s">
        <v>2319</v>
      </c>
      <c r="AK421" s="6" t="s">
        <v>2319</v>
      </c>
      <c r="AL421" s="6" t="s">
        <v>2319</v>
      </c>
      <c r="AM421" s="6" t="s">
        <v>2319</v>
      </c>
      <c r="AN421" s="6" t="s">
        <v>2319</v>
      </c>
      <c r="AO421" s="6" t="s">
        <v>2319</v>
      </c>
      <c r="AP421" s="6" t="s">
        <v>2319</v>
      </c>
      <c r="AQ421" s="6" t="s">
        <v>2319</v>
      </c>
      <c r="AR421" s="6" t="s">
        <v>2319</v>
      </c>
      <c r="AS421" s="6" t="s">
        <v>2319</v>
      </c>
      <c r="AT421" s="6" t="s">
        <v>2319</v>
      </c>
    </row>
    <row r="422" spans="1:46" ht="17.25" customHeight="1" x14ac:dyDescent="0.25">
      <c r="A422" t="s">
        <v>1554</v>
      </c>
      <c r="B422" t="s">
        <v>2062</v>
      </c>
      <c r="C422" t="s">
        <v>1547</v>
      </c>
      <c r="D422" s="28" t="str">
        <f t="shared" si="66"/>
        <v>Island Heights borough, Ocean County</v>
      </c>
      <c r="E422" t="s">
        <v>2216</v>
      </c>
      <c r="F422" t="s">
        <v>2201</v>
      </c>
      <c r="G422" s="32">
        <f>COUNTIFS('Raw Data from UFBs'!$A$3:$A$1389,'Summary By Town'!$A422,'Raw Data from UFBs'!$D$3:$D$1389,'Summary By Town'!$G$2)</f>
        <v>0</v>
      </c>
      <c r="H422" s="33">
        <f>SUMIFS('Raw Data from UFBs'!E$3:E$1389,'Raw Data from UFBs'!$A$3:$A$1389,'Summary By Town'!$A422,'Raw Data from UFBs'!$D$3:$D$1389,'Summary By Town'!$G$2)</f>
        <v>0</v>
      </c>
      <c r="I422" s="33">
        <f>SUMIFS('Raw Data from UFBs'!F$3:F$1389,'Raw Data from UFBs'!$A$3:$A$1389,'Summary By Town'!$A422,'Raw Data from UFBs'!$D$3:$D$1389,'Summary By Town'!$G$2)</f>
        <v>0</v>
      </c>
      <c r="J422" s="34">
        <f t="shared" si="67"/>
        <v>0</v>
      </c>
      <c r="K422" s="32">
        <f>COUNTIFS('Raw Data from UFBs'!$A$3:$A$1389,'Summary By Town'!$A422,'Raw Data from UFBs'!$D$3:$D$1389,'Summary By Town'!$K$2)</f>
        <v>0</v>
      </c>
      <c r="L422" s="33">
        <f>SUMIFS('Raw Data from UFBs'!E$3:E$1389,'Raw Data from UFBs'!$A$3:$A$1389,'Summary By Town'!$A422,'Raw Data from UFBs'!$D$3:$D$1389,'Summary By Town'!$K$2)</f>
        <v>0</v>
      </c>
      <c r="M422" s="33">
        <f>SUMIFS('Raw Data from UFBs'!F$3:F$1389,'Raw Data from UFBs'!$A$3:$A$1389,'Summary By Town'!$A422,'Raw Data from UFBs'!$D$3:$D$1389,'Summary By Town'!$K$2)</f>
        <v>0</v>
      </c>
      <c r="N422" s="34">
        <f t="shared" si="68"/>
        <v>0</v>
      </c>
      <c r="O422" s="32">
        <f>COUNTIFS('Raw Data from UFBs'!$A$3:$A$1389,'Summary By Town'!$A422,'Raw Data from UFBs'!$D$3:$D$1389,'Summary By Town'!$O$2)</f>
        <v>0</v>
      </c>
      <c r="P422" s="33">
        <f>SUMIFS('Raw Data from UFBs'!E$3:E$1389,'Raw Data from UFBs'!$A$3:$A$1389,'Summary By Town'!$A422,'Raw Data from UFBs'!$D$3:$D$1389,'Summary By Town'!$O$2)</f>
        <v>0</v>
      </c>
      <c r="Q422" s="33">
        <f>SUMIFS('Raw Data from UFBs'!F$3:F$1389,'Raw Data from UFBs'!$A$3:$A$1389,'Summary By Town'!$A422,'Raw Data from UFBs'!$D$3:$D$1389,'Summary By Town'!$O$2)</f>
        <v>0</v>
      </c>
      <c r="R422" s="34">
        <f t="shared" si="69"/>
        <v>0</v>
      </c>
      <c r="S422" s="32">
        <f t="shared" si="70"/>
        <v>0</v>
      </c>
      <c r="T422" s="33">
        <f t="shared" si="71"/>
        <v>0</v>
      </c>
      <c r="U422" s="33">
        <f t="shared" si="72"/>
        <v>0</v>
      </c>
      <c r="V422" s="34">
        <f t="shared" si="73"/>
        <v>0</v>
      </c>
      <c r="W422" s="73">
        <v>402099941</v>
      </c>
      <c r="X422" s="74">
        <v>1.8904187928019172</v>
      </c>
      <c r="Y422" s="75">
        <v>0.28414250198785468</v>
      </c>
      <c r="Z422" s="5">
        <f t="shared" si="74"/>
        <v>0</v>
      </c>
      <c r="AA422" s="10">
        <f t="shared" si="75"/>
        <v>0</v>
      </c>
      <c r="AB422" s="73">
        <v>2944709.77</v>
      </c>
      <c r="AC422" s="7">
        <f t="shared" si="76"/>
        <v>0</v>
      </c>
      <c r="AE422" s="6" t="s">
        <v>1551</v>
      </c>
      <c r="AF422" s="6" t="s">
        <v>884</v>
      </c>
      <c r="AG422" s="6" t="s">
        <v>2319</v>
      </c>
      <c r="AH422" s="6" t="s">
        <v>2319</v>
      </c>
      <c r="AI422" s="6" t="s">
        <v>2319</v>
      </c>
      <c r="AJ422" s="6" t="s">
        <v>2319</v>
      </c>
      <c r="AK422" s="6" t="s">
        <v>2319</v>
      </c>
      <c r="AL422" s="6" t="s">
        <v>2319</v>
      </c>
      <c r="AM422" s="6" t="s">
        <v>2319</v>
      </c>
      <c r="AN422" s="6" t="s">
        <v>2319</v>
      </c>
      <c r="AO422" s="6" t="s">
        <v>2319</v>
      </c>
      <c r="AP422" s="6" t="s">
        <v>2319</v>
      </c>
      <c r="AQ422" s="6" t="s">
        <v>2319</v>
      </c>
      <c r="AR422" s="6" t="s">
        <v>2319</v>
      </c>
      <c r="AS422" s="6" t="s">
        <v>2319</v>
      </c>
      <c r="AT422" s="6" t="s">
        <v>2319</v>
      </c>
    </row>
    <row r="423" spans="1:46" ht="17.25" customHeight="1" x14ac:dyDescent="0.25">
      <c r="A423" t="s">
        <v>1555</v>
      </c>
      <c r="B423" t="s">
        <v>2063</v>
      </c>
      <c r="C423" t="s">
        <v>1547</v>
      </c>
      <c r="D423" s="28" t="str">
        <f t="shared" si="66"/>
        <v>Lakehurst borough, Ocean County</v>
      </c>
      <c r="E423" t="s">
        <v>2216</v>
      </c>
      <c r="F423" t="s">
        <v>2206</v>
      </c>
      <c r="G423" s="32">
        <f>COUNTIFS('Raw Data from UFBs'!$A$3:$A$1389,'Summary By Town'!$A423,'Raw Data from UFBs'!$D$3:$D$1389,'Summary By Town'!$G$2)</f>
        <v>0</v>
      </c>
      <c r="H423" s="33">
        <f>SUMIFS('Raw Data from UFBs'!E$3:E$1389,'Raw Data from UFBs'!$A$3:$A$1389,'Summary By Town'!$A423,'Raw Data from UFBs'!$D$3:$D$1389,'Summary By Town'!$G$2)</f>
        <v>0</v>
      </c>
      <c r="I423" s="33">
        <f>SUMIFS('Raw Data from UFBs'!F$3:F$1389,'Raw Data from UFBs'!$A$3:$A$1389,'Summary By Town'!$A423,'Raw Data from UFBs'!$D$3:$D$1389,'Summary By Town'!$G$2)</f>
        <v>0</v>
      </c>
      <c r="J423" s="34">
        <f t="shared" si="67"/>
        <v>0</v>
      </c>
      <c r="K423" s="32">
        <f>COUNTIFS('Raw Data from UFBs'!$A$3:$A$1389,'Summary By Town'!$A423,'Raw Data from UFBs'!$D$3:$D$1389,'Summary By Town'!$K$2)</f>
        <v>0</v>
      </c>
      <c r="L423" s="33">
        <f>SUMIFS('Raw Data from UFBs'!E$3:E$1389,'Raw Data from UFBs'!$A$3:$A$1389,'Summary By Town'!$A423,'Raw Data from UFBs'!$D$3:$D$1389,'Summary By Town'!$K$2)</f>
        <v>0</v>
      </c>
      <c r="M423" s="33">
        <f>SUMIFS('Raw Data from UFBs'!F$3:F$1389,'Raw Data from UFBs'!$A$3:$A$1389,'Summary By Town'!$A423,'Raw Data from UFBs'!$D$3:$D$1389,'Summary By Town'!$K$2)</f>
        <v>0</v>
      </c>
      <c r="N423" s="34">
        <f t="shared" si="68"/>
        <v>0</v>
      </c>
      <c r="O423" s="32">
        <f>COUNTIFS('Raw Data from UFBs'!$A$3:$A$1389,'Summary By Town'!$A423,'Raw Data from UFBs'!$D$3:$D$1389,'Summary By Town'!$O$2)</f>
        <v>0</v>
      </c>
      <c r="P423" s="33">
        <f>SUMIFS('Raw Data from UFBs'!E$3:E$1389,'Raw Data from UFBs'!$A$3:$A$1389,'Summary By Town'!$A423,'Raw Data from UFBs'!$D$3:$D$1389,'Summary By Town'!$O$2)</f>
        <v>0</v>
      </c>
      <c r="Q423" s="33">
        <f>SUMIFS('Raw Data from UFBs'!F$3:F$1389,'Raw Data from UFBs'!$A$3:$A$1389,'Summary By Town'!$A423,'Raw Data from UFBs'!$D$3:$D$1389,'Summary By Town'!$O$2)</f>
        <v>0</v>
      </c>
      <c r="R423" s="34">
        <f t="shared" si="69"/>
        <v>0</v>
      </c>
      <c r="S423" s="32">
        <f t="shared" si="70"/>
        <v>0</v>
      </c>
      <c r="T423" s="33">
        <f t="shared" si="71"/>
        <v>0</v>
      </c>
      <c r="U423" s="33">
        <f t="shared" si="72"/>
        <v>0</v>
      </c>
      <c r="V423" s="34">
        <f t="shared" si="73"/>
        <v>0</v>
      </c>
      <c r="W423" s="73">
        <v>193082789</v>
      </c>
      <c r="X423" s="74">
        <v>3.1323391166953352</v>
      </c>
      <c r="Y423" s="75">
        <v>0.5682790730017363</v>
      </c>
      <c r="Z423" s="5">
        <f t="shared" si="74"/>
        <v>0</v>
      </c>
      <c r="AA423" s="10">
        <f t="shared" si="75"/>
        <v>0</v>
      </c>
      <c r="AB423" s="73">
        <v>4220746.63</v>
      </c>
      <c r="AC423" s="7">
        <f t="shared" si="76"/>
        <v>0</v>
      </c>
      <c r="AE423" s="6" t="s">
        <v>897</v>
      </c>
      <c r="AF423" s="6" t="s">
        <v>2319</v>
      </c>
      <c r="AG423" s="6" t="s">
        <v>2319</v>
      </c>
      <c r="AH423" s="6" t="s">
        <v>2319</v>
      </c>
      <c r="AI423" s="6" t="s">
        <v>2319</v>
      </c>
      <c r="AJ423" s="6" t="s">
        <v>2319</v>
      </c>
      <c r="AK423" s="6" t="s">
        <v>2319</v>
      </c>
      <c r="AL423" s="6" t="s">
        <v>2319</v>
      </c>
      <c r="AM423" s="6" t="s">
        <v>2319</v>
      </c>
      <c r="AN423" s="6" t="s">
        <v>2319</v>
      </c>
      <c r="AO423" s="6" t="s">
        <v>2319</v>
      </c>
      <c r="AP423" s="6" t="s">
        <v>2319</v>
      </c>
      <c r="AQ423" s="6" t="s">
        <v>2319</v>
      </c>
      <c r="AR423" s="6" t="s">
        <v>2319</v>
      </c>
      <c r="AS423" s="6" t="s">
        <v>2319</v>
      </c>
      <c r="AT423" s="6" t="s">
        <v>2319</v>
      </c>
    </row>
    <row r="424" spans="1:46" ht="17.25" customHeight="1" x14ac:dyDescent="0.25">
      <c r="A424" t="s">
        <v>1556</v>
      </c>
      <c r="B424" t="s">
        <v>2064</v>
      </c>
      <c r="C424" t="s">
        <v>1547</v>
      </c>
      <c r="D424" s="28" t="str">
        <f t="shared" si="66"/>
        <v>Lavallette borough, Ocean County</v>
      </c>
      <c r="E424" t="s">
        <v>2216</v>
      </c>
      <c r="F424" t="s">
        <v>2201</v>
      </c>
      <c r="G424" s="32">
        <f>COUNTIFS('Raw Data from UFBs'!$A$3:$A$1389,'Summary By Town'!$A424,'Raw Data from UFBs'!$D$3:$D$1389,'Summary By Town'!$G$2)</f>
        <v>0</v>
      </c>
      <c r="H424" s="33">
        <f>SUMIFS('Raw Data from UFBs'!E$3:E$1389,'Raw Data from UFBs'!$A$3:$A$1389,'Summary By Town'!$A424,'Raw Data from UFBs'!$D$3:$D$1389,'Summary By Town'!$G$2)</f>
        <v>0</v>
      </c>
      <c r="I424" s="33">
        <f>SUMIFS('Raw Data from UFBs'!F$3:F$1389,'Raw Data from UFBs'!$A$3:$A$1389,'Summary By Town'!$A424,'Raw Data from UFBs'!$D$3:$D$1389,'Summary By Town'!$G$2)</f>
        <v>0</v>
      </c>
      <c r="J424" s="34">
        <f t="shared" si="67"/>
        <v>0</v>
      </c>
      <c r="K424" s="32">
        <f>COUNTIFS('Raw Data from UFBs'!$A$3:$A$1389,'Summary By Town'!$A424,'Raw Data from UFBs'!$D$3:$D$1389,'Summary By Town'!$K$2)</f>
        <v>0</v>
      </c>
      <c r="L424" s="33">
        <f>SUMIFS('Raw Data from UFBs'!E$3:E$1389,'Raw Data from UFBs'!$A$3:$A$1389,'Summary By Town'!$A424,'Raw Data from UFBs'!$D$3:$D$1389,'Summary By Town'!$K$2)</f>
        <v>0</v>
      </c>
      <c r="M424" s="33">
        <f>SUMIFS('Raw Data from UFBs'!F$3:F$1389,'Raw Data from UFBs'!$A$3:$A$1389,'Summary By Town'!$A424,'Raw Data from UFBs'!$D$3:$D$1389,'Summary By Town'!$K$2)</f>
        <v>0</v>
      </c>
      <c r="N424" s="34">
        <f t="shared" si="68"/>
        <v>0</v>
      </c>
      <c r="O424" s="32">
        <f>COUNTIFS('Raw Data from UFBs'!$A$3:$A$1389,'Summary By Town'!$A424,'Raw Data from UFBs'!$D$3:$D$1389,'Summary By Town'!$O$2)</f>
        <v>0</v>
      </c>
      <c r="P424" s="33">
        <f>SUMIFS('Raw Data from UFBs'!E$3:E$1389,'Raw Data from UFBs'!$A$3:$A$1389,'Summary By Town'!$A424,'Raw Data from UFBs'!$D$3:$D$1389,'Summary By Town'!$O$2)</f>
        <v>0</v>
      </c>
      <c r="Q424" s="33">
        <f>SUMIFS('Raw Data from UFBs'!F$3:F$1389,'Raw Data from UFBs'!$A$3:$A$1389,'Summary By Town'!$A424,'Raw Data from UFBs'!$D$3:$D$1389,'Summary By Town'!$O$2)</f>
        <v>0</v>
      </c>
      <c r="R424" s="34">
        <f t="shared" si="69"/>
        <v>0</v>
      </c>
      <c r="S424" s="32">
        <f t="shared" si="70"/>
        <v>0</v>
      </c>
      <c r="T424" s="33">
        <f t="shared" si="71"/>
        <v>0</v>
      </c>
      <c r="U424" s="33">
        <f t="shared" si="72"/>
        <v>0</v>
      </c>
      <c r="V424" s="34">
        <f t="shared" si="73"/>
        <v>0</v>
      </c>
      <c r="W424" s="73">
        <v>1954275784</v>
      </c>
      <c r="X424" s="74">
        <v>0.97808281525833629</v>
      </c>
      <c r="Y424" s="75">
        <v>0.31791560928376977</v>
      </c>
      <c r="Z424" s="5">
        <f t="shared" si="74"/>
        <v>0</v>
      </c>
      <c r="AA424" s="10">
        <f t="shared" si="75"/>
        <v>0</v>
      </c>
      <c r="AB424" s="73">
        <v>9119211.0800000001</v>
      </c>
      <c r="AC424" s="7">
        <f t="shared" si="76"/>
        <v>0</v>
      </c>
      <c r="AE424" s="6" t="s">
        <v>884</v>
      </c>
      <c r="AF424" s="6" t="s">
        <v>2319</v>
      </c>
      <c r="AG424" s="6" t="s">
        <v>2319</v>
      </c>
      <c r="AH424" s="6" t="s">
        <v>2319</v>
      </c>
      <c r="AI424" s="6" t="s">
        <v>2319</v>
      </c>
      <c r="AJ424" s="6" t="s">
        <v>2319</v>
      </c>
      <c r="AK424" s="6" t="s">
        <v>2319</v>
      </c>
      <c r="AL424" s="6" t="s">
        <v>2319</v>
      </c>
      <c r="AM424" s="6" t="s">
        <v>2319</v>
      </c>
      <c r="AN424" s="6" t="s">
        <v>2319</v>
      </c>
      <c r="AO424" s="6" t="s">
        <v>2319</v>
      </c>
      <c r="AP424" s="6" t="s">
        <v>2319</v>
      </c>
      <c r="AQ424" s="6" t="s">
        <v>2319</v>
      </c>
      <c r="AR424" s="6" t="s">
        <v>2319</v>
      </c>
      <c r="AS424" s="6" t="s">
        <v>2319</v>
      </c>
      <c r="AT424" s="6" t="s">
        <v>2319</v>
      </c>
    </row>
    <row r="425" spans="1:46" ht="17.25" customHeight="1" x14ac:dyDescent="0.25">
      <c r="A425" t="s">
        <v>1558</v>
      </c>
      <c r="B425" t="s">
        <v>2065</v>
      </c>
      <c r="C425" t="s">
        <v>1547</v>
      </c>
      <c r="D425" s="28" t="str">
        <f t="shared" si="66"/>
        <v>Mantoloking borough, Ocean County</v>
      </c>
      <c r="E425" t="s">
        <v>2216</v>
      </c>
      <c r="F425" t="s">
        <v>2201</v>
      </c>
      <c r="G425" s="32">
        <f>COUNTIFS('Raw Data from UFBs'!$A$3:$A$1389,'Summary By Town'!$A425,'Raw Data from UFBs'!$D$3:$D$1389,'Summary By Town'!$G$2)</f>
        <v>0</v>
      </c>
      <c r="H425" s="33">
        <f>SUMIFS('Raw Data from UFBs'!E$3:E$1389,'Raw Data from UFBs'!$A$3:$A$1389,'Summary By Town'!$A425,'Raw Data from UFBs'!$D$3:$D$1389,'Summary By Town'!$G$2)</f>
        <v>0</v>
      </c>
      <c r="I425" s="33">
        <f>SUMIFS('Raw Data from UFBs'!F$3:F$1389,'Raw Data from UFBs'!$A$3:$A$1389,'Summary By Town'!$A425,'Raw Data from UFBs'!$D$3:$D$1389,'Summary By Town'!$G$2)</f>
        <v>0</v>
      </c>
      <c r="J425" s="34">
        <f t="shared" si="67"/>
        <v>0</v>
      </c>
      <c r="K425" s="32">
        <f>COUNTIFS('Raw Data from UFBs'!$A$3:$A$1389,'Summary By Town'!$A425,'Raw Data from UFBs'!$D$3:$D$1389,'Summary By Town'!$K$2)</f>
        <v>0</v>
      </c>
      <c r="L425" s="33">
        <f>SUMIFS('Raw Data from UFBs'!E$3:E$1389,'Raw Data from UFBs'!$A$3:$A$1389,'Summary By Town'!$A425,'Raw Data from UFBs'!$D$3:$D$1389,'Summary By Town'!$K$2)</f>
        <v>0</v>
      </c>
      <c r="M425" s="33">
        <f>SUMIFS('Raw Data from UFBs'!F$3:F$1389,'Raw Data from UFBs'!$A$3:$A$1389,'Summary By Town'!$A425,'Raw Data from UFBs'!$D$3:$D$1389,'Summary By Town'!$K$2)</f>
        <v>0</v>
      </c>
      <c r="N425" s="34">
        <f t="shared" si="68"/>
        <v>0</v>
      </c>
      <c r="O425" s="32">
        <f>COUNTIFS('Raw Data from UFBs'!$A$3:$A$1389,'Summary By Town'!$A425,'Raw Data from UFBs'!$D$3:$D$1389,'Summary By Town'!$O$2)</f>
        <v>0</v>
      </c>
      <c r="P425" s="33">
        <f>SUMIFS('Raw Data from UFBs'!E$3:E$1389,'Raw Data from UFBs'!$A$3:$A$1389,'Summary By Town'!$A425,'Raw Data from UFBs'!$D$3:$D$1389,'Summary By Town'!$O$2)</f>
        <v>0</v>
      </c>
      <c r="Q425" s="33">
        <f>SUMIFS('Raw Data from UFBs'!F$3:F$1389,'Raw Data from UFBs'!$A$3:$A$1389,'Summary By Town'!$A425,'Raw Data from UFBs'!$D$3:$D$1389,'Summary By Town'!$O$2)</f>
        <v>0</v>
      </c>
      <c r="R425" s="34">
        <f t="shared" si="69"/>
        <v>0</v>
      </c>
      <c r="S425" s="32">
        <f t="shared" si="70"/>
        <v>0</v>
      </c>
      <c r="T425" s="33">
        <f t="shared" si="71"/>
        <v>0</v>
      </c>
      <c r="U425" s="33">
        <f t="shared" si="72"/>
        <v>0</v>
      </c>
      <c r="V425" s="34">
        <f t="shared" si="73"/>
        <v>0</v>
      </c>
      <c r="W425" s="73">
        <v>1424215100</v>
      </c>
      <c r="X425" s="74">
        <v>0.70105246495775431</v>
      </c>
      <c r="Y425" s="75">
        <v>0.38698008114325261</v>
      </c>
      <c r="Z425" s="5">
        <f t="shared" si="74"/>
        <v>0</v>
      </c>
      <c r="AA425" s="10">
        <f t="shared" si="75"/>
        <v>0</v>
      </c>
      <c r="AB425" s="73">
        <v>5283897</v>
      </c>
      <c r="AC425" s="7">
        <f t="shared" si="76"/>
        <v>0</v>
      </c>
      <c r="AE425" s="6" t="s">
        <v>1548</v>
      </c>
      <c r="AF425" s="6" t="s">
        <v>1552</v>
      </c>
      <c r="AG425" s="6" t="s">
        <v>2319</v>
      </c>
      <c r="AH425" s="6" t="s">
        <v>2319</v>
      </c>
      <c r="AI425" s="6" t="s">
        <v>2319</v>
      </c>
      <c r="AJ425" s="6" t="s">
        <v>2319</v>
      </c>
      <c r="AK425" s="6" t="s">
        <v>2319</v>
      </c>
      <c r="AL425" s="6" t="s">
        <v>2319</v>
      </c>
      <c r="AM425" s="6" t="s">
        <v>2319</v>
      </c>
      <c r="AN425" s="6" t="s">
        <v>2319</v>
      </c>
      <c r="AO425" s="6" t="s">
        <v>2319</v>
      </c>
      <c r="AP425" s="6" t="s">
        <v>2319</v>
      </c>
      <c r="AQ425" s="6" t="s">
        <v>2319</v>
      </c>
      <c r="AR425" s="6" t="s">
        <v>2319</v>
      </c>
      <c r="AS425" s="6" t="s">
        <v>2319</v>
      </c>
      <c r="AT425" s="6" t="s">
        <v>2319</v>
      </c>
    </row>
    <row r="426" spans="1:46" ht="17.25" customHeight="1" x14ac:dyDescent="0.25">
      <c r="A426" t="s">
        <v>1559</v>
      </c>
      <c r="B426" t="s">
        <v>2066</v>
      </c>
      <c r="C426" t="s">
        <v>1547</v>
      </c>
      <c r="D426" s="28" t="str">
        <f t="shared" si="66"/>
        <v>Ocean Gate borough, Ocean County</v>
      </c>
      <c r="E426" t="s">
        <v>2216</v>
      </c>
      <c r="F426" t="s">
        <v>2201</v>
      </c>
      <c r="G426" s="32">
        <f>COUNTIFS('Raw Data from UFBs'!$A$3:$A$1389,'Summary By Town'!$A426,'Raw Data from UFBs'!$D$3:$D$1389,'Summary By Town'!$G$2)</f>
        <v>0</v>
      </c>
      <c r="H426" s="33">
        <f>SUMIFS('Raw Data from UFBs'!E$3:E$1389,'Raw Data from UFBs'!$A$3:$A$1389,'Summary By Town'!$A426,'Raw Data from UFBs'!$D$3:$D$1389,'Summary By Town'!$G$2)</f>
        <v>0</v>
      </c>
      <c r="I426" s="33">
        <f>SUMIFS('Raw Data from UFBs'!F$3:F$1389,'Raw Data from UFBs'!$A$3:$A$1389,'Summary By Town'!$A426,'Raw Data from UFBs'!$D$3:$D$1389,'Summary By Town'!$G$2)</f>
        <v>0</v>
      </c>
      <c r="J426" s="34">
        <f t="shared" si="67"/>
        <v>0</v>
      </c>
      <c r="K426" s="32">
        <f>COUNTIFS('Raw Data from UFBs'!$A$3:$A$1389,'Summary By Town'!$A426,'Raw Data from UFBs'!$D$3:$D$1389,'Summary By Town'!$K$2)</f>
        <v>0</v>
      </c>
      <c r="L426" s="33">
        <f>SUMIFS('Raw Data from UFBs'!E$3:E$1389,'Raw Data from UFBs'!$A$3:$A$1389,'Summary By Town'!$A426,'Raw Data from UFBs'!$D$3:$D$1389,'Summary By Town'!$K$2)</f>
        <v>0</v>
      </c>
      <c r="M426" s="33">
        <f>SUMIFS('Raw Data from UFBs'!F$3:F$1389,'Raw Data from UFBs'!$A$3:$A$1389,'Summary By Town'!$A426,'Raw Data from UFBs'!$D$3:$D$1389,'Summary By Town'!$K$2)</f>
        <v>0</v>
      </c>
      <c r="N426" s="34">
        <f t="shared" si="68"/>
        <v>0</v>
      </c>
      <c r="O426" s="32">
        <f>COUNTIFS('Raw Data from UFBs'!$A$3:$A$1389,'Summary By Town'!$A426,'Raw Data from UFBs'!$D$3:$D$1389,'Summary By Town'!$O$2)</f>
        <v>0</v>
      </c>
      <c r="P426" s="33">
        <f>SUMIFS('Raw Data from UFBs'!E$3:E$1389,'Raw Data from UFBs'!$A$3:$A$1389,'Summary By Town'!$A426,'Raw Data from UFBs'!$D$3:$D$1389,'Summary By Town'!$O$2)</f>
        <v>0</v>
      </c>
      <c r="Q426" s="33">
        <f>SUMIFS('Raw Data from UFBs'!F$3:F$1389,'Raw Data from UFBs'!$A$3:$A$1389,'Summary By Town'!$A426,'Raw Data from UFBs'!$D$3:$D$1389,'Summary By Town'!$O$2)</f>
        <v>0</v>
      </c>
      <c r="R426" s="34">
        <f t="shared" si="69"/>
        <v>0</v>
      </c>
      <c r="S426" s="32">
        <f t="shared" si="70"/>
        <v>0</v>
      </c>
      <c r="T426" s="33">
        <f t="shared" si="71"/>
        <v>0</v>
      </c>
      <c r="U426" s="33">
        <f t="shared" si="72"/>
        <v>0</v>
      </c>
      <c r="V426" s="34">
        <f t="shared" si="73"/>
        <v>0</v>
      </c>
      <c r="W426" s="73">
        <v>234134174</v>
      </c>
      <c r="X426" s="74">
        <v>2.6174542014099917</v>
      </c>
      <c r="Y426" s="75">
        <v>0.31979304236459888</v>
      </c>
      <c r="Z426" s="5">
        <f t="shared" si="74"/>
        <v>0</v>
      </c>
      <c r="AA426" s="10">
        <f t="shared" si="75"/>
        <v>0</v>
      </c>
      <c r="AB426" s="73">
        <v>3571428.49</v>
      </c>
      <c r="AC426" s="7">
        <f t="shared" si="76"/>
        <v>0</v>
      </c>
      <c r="AE426" s="6" t="s">
        <v>1551</v>
      </c>
      <c r="AF426" s="6" t="s">
        <v>2319</v>
      </c>
      <c r="AG426" s="6" t="s">
        <v>2319</v>
      </c>
      <c r="AH426" s="6" t="s">
        <v>2319</v>
      </c>
      <c r="AI426" s="6" t="s">
        <v>2319</v>
      </c>
      <c r="AJ426" s="6" t="s">
        <v>2319</v>
      </c>
      <c r="AK426" s="6" t="s">
        <v>2319</v>
      </c>
      <c r="AL426" s="6" t="s">
        <v>2319</v>
      </c>
      <c r="AM426" s="6" t="s">
        <v>2319</v>
      </c>
      <c r="AN426" s="6" t="s">
        <v>2319</v>
      </c>
      <c r="AO426" s="6" t="s">
        <v>2319</v>
      </c>
      <c r="AP426" s="6" t="s">
        <v>2319</v>
      </c>
      <c r="AQ426" s="6" t="s">
        <v>2319</v>
      </c>
      <c r="AR426" s="6" t="s">
        <v>2319</v>
      </c>
      <c r="AS426" s="6" t="s">
        <v>2319</v>
      </c>
      <c r="AT426" s="6" t="s">
        <v>2319</v>
      </c>
    </row>
    <row r="427" spans="1:46" ht="17.25" customHeight="1" x14ac:dyDescent="0.25">
      <c r="A427" t="s">
        <v>1560</v>
      </c>
      <c r="B427" t="s">
        <v>2067</v>
      </c>
      <c r="C427" t="s">
        <v>1547</v>
      </c>
      <c r="D427" s="28" t="str">
        <f t="shared" si="66"/>
        <v>Pine Beach borough, Ocean County</v>
      </c>
      <c r="E427" t="s">
        <v>2216</v>
      </c>
      <c r="F427" t="s">
        <v>2201</v>
      </c>
      <c r="G427" s="32">
        <f>COUNTIFS('Raw Data from UFBs'!$A$3:$A$1389,'Summary By Town'!$A427,'Raw Data from UFBs'!$D$3:$D$1389,'Summary By Town'!$G$2)</f>
        <v>0</v>
      </c>
      <c r="H427" s="33">
        <f>SUMIFS('Raw Data from UFBs'!E$3:E$1389,'Raw Data from UFBs'!$A$3:$A$1389,'Summary By Town'!$A427,'Raw Data from UFBs'!$D$3:$D$1389,'Summary By Town'!$G$2)</f>
        <v>0</v>
      </c>
      <c r="I427" s="33">
        <f>SUMIFS('Raw Data from UFBs'!F$3:F$1389,'Raw Data from UFBs'!$A$3:$A$1389,'Summary By Town'!$A427,'Raw Data from UFBs'!$D$3:$D$1389,'Summary By Town'!$G$2)</f>
        <v>0</v>
      </c>
      <c r="J427" s="34">
        <f t="shared" si="67"/>
        <v>0</v>
      </c>
      <c r="K427" s="32">
        <f>COUNTIFS('Raw Data from UFBs'!$A$3:$A$1389,'Summary By Town'!$A427,'Raw Data from UFBs'!$D$3:$D$1389,'Summary By Town'!$K$2)</f>
        <v>0</v>
      </c>
      <c r="L427" s="33">
        <f>SUMIFS('Raw Data from UFBs'!E$3:E$1389,'Raw Data from UFBs'!$A$3:$A$1389,'Summary By Town'!$A427,'Raw Data from UFBs'!$D$3:$D$1389,'Summary By Town'!$K$2)</f>
        <v>0</v>
      </c>
      <c r="M427" s="33">
        <f>SUMIFS('Raw Data from UFBs'!F$3:F$1389,'Raw Data from UFBs'!$A$3:$A$1389,'Summary By Town'!$A427,'Raw Data from UFBs'!$D$3:$D$1389,'Summary By Town'!$K$2)</f>
        <v>0</v>
      </c>
      <c r="N427" s="34">
        <f t="shared" si="68"/>
        <v>0</v>
      </c>
      <c r="O427" s="32">
        <f>COUNTIFS('Raw Data from UFBs'!$A$3:$A$1389,'Summary By Town'!$A427,'Raw Data from UFBs'!$D$3:$D$1389,'Summary By Town'!$O$2)</f>
        <v>0</v>
      </c>
      <c r="P427" s="33">
        <f>SUMIFS('Raw Data from UFBs'!E$3:E$1389,'Raw Data from UFBs'!$A$3:$A$1389,'Summary By Town'!$A427,'Raw Data from UFBs'!$D$3:$D$1389,'Summary By Town'!$O$2)</f>
        <v>0</v>
      </c>
      <c r="Q427" s="33">
        <f>SUMIFS('Raw Data from UFBs'!F$3:F$1389,'Raw Data from UFBs'!$A$3:$A$1389,'Summary By Town'!$A427,'Raw Data from UFBs'!$D$3:$D$1389,'Summary By Town'!$O$2)</f>
        <v>0</v>
      </c>
      <c r="R427" s="34">
        <f t="shared" si="69"/>
        <v>0</v>
      </c>
      <c r="S427" s="32">
        <f t="shared" si="70"/>
        <v>0</v>
      </c>
      <c r="T427" s="33">
        <f t="shared" si="71"/>
        <v>0</v>
      </c>
      <c r="U427" s="33">
        <f t="shared" si="72"/>
        <v>0</v>
      </c>
      <c r="V427" s="34">
        <f t="shared" si="73"/>
        <v>0</v>
      </c>
      <c r="W427" s="73">
        <v>264054424</v>
      </c>
      <c r="X427" s="74">
        <v>2.417011013949018</v>
      </c>
      <c r="Y427" s="75">
        <v>0.34436762428493622</v>
      </c>
      <c r="Z427" s="5">
        <f t="shared" si="74"/>
        <v>0</v>
      </c>
      <c r="AA427" s="10">
        <f t="shared" si="75"/>
        <v>0</v>
      </c>
      <c r="AB427" s="73">
        <v>2914061.76</v>
      </c>
      <c r="AC427" s="7">
        <f t="shared" si="76"/>
        <v>0</v>
      </c>
      <c r="AE427" s="6" t="s">
        <v>1550</v>
      </c>
      <c r="AF427" s="6" t="s">
        <v>1551</v>
      </c>
      <c r="AG427" s="6" t="s">
        <v>2319</v>
      </c>
      <c r="AH427" s="6" t="s">
        <v>2319</v>
      </c>
      <c r="AI427" s="6" t="s">
        <v>2319</v>
      </c>
      <c r="AJ427" s="6" t="s">
        <v>2319</v>
      </c>
      <c r="AK427" s="6" t="s">
        <v>2319</v>
      </c>
      <c r="AL427" s="6" t="s">
        <v>2319</v>
      </c>
      <c r="AM427" s="6" t="s">
        <v>2319</v>
      </c>
      <c r="AN427" s="6" t="s">
        <v>2319</v>
      </c>
      <c r="AO427" s="6" t="s">
        <v>2319</v>
      </c>
      <c r="AP427" s="6" t="s">
        <v>2319</v>
      </c>
      <c r="AQ427" s="6" t="s">
        <v>2319</v>
      </c>
      <c r="AR427" s="6" t="s">
        <v>2319</v>
      </c>
      <c r="AS427" s="6" t="s">
        <v>2319</v>
      </c>
      <c r="AT427" s="6" t="s">
        <v>2319</v>
      </c>
    </row>
    <row r="428" spans="1:46" ht="17.25" customHeight="1" x14ac:dyDescent="0.25">
      <c r="A428" t="s">
        <v>1562</v>
      </c>
      <c r="B428" t="s">
        <v>2068</v>
      </c>
      <c r="C428" t="s">
        <v>1547</v>
      </c>
      <c r="D428" s="28" t="str">
        <f t="shared" si="66"/>
        <v>Point Pleasant borough, Ocean County</v>
      </c>
      <c r="E428" t="s">
        <v>2216</v>
      </c>
      <c r="F428" t="s">
        <v>2201</v>
      </c>
      <c r="G428" s="32">
        <f>COUNTIFS('Raw Data from UFBs'!$A$3:$A$1389,'Summary By Town'!$A428,'Raw Data from UFBs'!$D$3:$D$1389,'Summary By Town'!$G$2)</f>
        <v>0</v>
      </c>
      <c r="H428" s="33">
        <f>SUMIFS('Raw Data from UFBs'!E$3:E$1389,'Raw Data from UFBs'!$A$3:$A$1389,'Summary By Town'!$A428,'Raw Data from UFBs'!$D$3:$D$1389,'Summary By Town'!$G$2)</f>
        <v>0</v>
      </c>
      <c r="I428" s="33">
        <f>SUMIFS('Raw Data from UFBs'!F$3:F$1389,'Raw Data from UFBs'!$A$3:$A$1389,'Summary By Town'!$A428,'Raw Data from UFBs'!$D$3:$D$1389,'Summary By Town'!$G$2)</f>
        <v>0</v>
      </c>
      <c r="J428" s="34">
        <f t="shared" si="67"/>
        <v>0</v>
      </c>
      <c r="K428" s="32">
        <f>COUNTIFS('Raw Data from UFBs'!$A$3:$A$1389,'Summary By Town'!$A428,'Raw Data from UFBs'!$D$3:$D$1389,'Summary By Town'!$K$2)</f>
        <v>0</v>
      </c>
      <c r="L428" s="33">
        <f>SUMIFS('Raw Data from UFBs'!E$3:E$1389,'Raw Data from UFBs'!$A$3:$A$1389,'Summary By Town'!$A428,'Raw Data from UFBs'!$D$3:$D$1389,'Summary By Town'!$K$2)</f>
        <v>0</v>
      </c>
      <c r="M428" s="33">
        <f>SUMIFS('Raw Data from UFBs'!F$3:F$1389,'Raw Data from UFBs'!$A$3:$A$1389,'Summary By Town'!$A428,'Raw Data from UFBs'!$D$3:$D$1389,'Summary By Town'!$K$2)</f>
        <v>0</v>
      </c>
      <c r="N428" s="34">
        <f t="shared" si="68"/>
        <v>0</v>
      </c>
      <c r="O428" s="32">
        <f>COUNTIFS('Raw Data from UFBs'!$A$3:$A$1389,'Summary By Town'!$A428,'Raw Data from UFBs'!$D$3:$D$1389,'Summary By Town'!$O$2)</f>
        <v>0</v>
      </c>
      <c r="P428" s="33">
        <f>SUMIFS('Raw Data from UFBs'!E$3:E$1389,'Raw Data from UFBs'!$A$3:$A$1389,'Summary By Town'!$A428,'Raw Data from UFBs'!$D$3:$D$1389,'Summary By Town'!$O$2)</f>
        <v>0</v>
      </c>
      <c r="Q428" s="33">
        <f>SUMIFS('Raw Data from UFBs'!F$3:F$1389,'Raw Data from UFBs'!$A$3:$A$1389,'Summary By Town'!$A428,'Raw Data from UFBs'!$D$3:$D$1389,'Summary By Town'!$O$2)</f>
        <v>0</v>
      </c>
      <c r="R428" s="34">
        <f t="shared" si="69"/>
        <v>0</v>
      </c>
      <c r="S428" s="32">
        <f t="shared" si="70"/>
        <v>0</v>
      </c>
      <c r="T428" s="33">
        <f t="shared" si="71"/>
        <v>0</v>
      </c>
      <c r="U428" s="33">
        <f t="shared" si="72"/>
        <v>0</v>
      </c>
      <c r="V428" s="34">
        <f t="shared" si="73"/>
        <v>0</v>
      </c>
      <c r="W428" s="73">
        <v>3453018610</v>
      </c>
      <c r="X428" s="74">
        <v>2.0579842217524473</v>
      </c>
      <c r="Y428" s="75">
        <v>0.21985136728278176</v>
      </c>
      <c r="Z428" s="5">
        <f t="shared" si="74"/>
        <v>0</v>
      </c>
      <c r="AA428" s="10">
        <f t="shared" si="75"/>
        <v>0</v>
      </c>
      <c r="AB428" s="73">
        <v>20772809.240000002</v>
      </c>
      <c r="AC428" s="7">
        <f t="shared" si="76"/>
        <v>0</v>
      </c>
      <c r="AE428" s="6" t="s">
        <v>846</v>
      </c>
      <c r="AF428" s="6" t="s">
        <v>1548</v>
      </c>
      <c r="AG428" s="6" t="s">
        <v>1563</v>
      </c>
      <c r="AH428" s="6" t="s">
        <v>1496</v>
      </c>
      <c r="AI428" s="6" t="s">
        <v>1552</v>
      </c>
      <c r="AJ428" s="6" t="s">
        <v>2319</v>
      </c>
      <c r="AK428" s="6" t="s">
        <v>2319</v>
      </c>
      <c r="AL428" s="6" t="s">
        <v>2319</v>
      </c>
      <c r="AM428" s="6" t="s">
        <v>2319</v>
      </c>
      <c r="AN428" s="6" t="s">
        <v>2319</v>
      </c>
      <c r="AO428" s="6" t="s">
        <v>2319</v>
      </c>
      <c r="AP428" s="6" t="s">
        <v>2319</v>
      </c>
      <c r="AQ428" s="6" t="s">
        <v>2319</v>
      </c>
      <c r="AR428" s="6" t="s">
        <v>2319</v>
      </c>
      <c r="AS428" s="6" t="s">
        <v>2319</v>
      </c>
      <c r="AT428" s="6" t="s">
        <v>2319</v>
      </c>
    </row>
    <row r="429" spans="1:46" ht="17.25" customHeight="1" x14ac:dyDescent="0.25">
      <c r="A429" t="s">
        <v>1563</v>
      </c>
      <c r="B429" t="s">
        <v>2069</v>
      </c>
      <c r="C429" t="s">
        <v>1547</v>
      </c>
      <c r="D429" s="28" t="str">
        <f t="shared" si="66"/>
        <v>Point Pleasant Beach borough, Ocean County</v>
      </c>
      <c r="E429" t="s">
        <v>2216</v>
      </c>
      <c r="F429" t="s">
        <v>2201</v>
      </c>
      <c r="G429" s="32">
        <f>COUNTIFS('Raw Data from UFBs'!$A$3:$A$1389,'Summary By Town'!$A429,'Raw Data from UFBs'!$D$3:$D$1389,'Summary By Town'!$G$2)</f>
        <v>0</v>
      </c>
      <c r="H429" s="33">
        <f>SUMIFS('Raw Data from UFBs'!E$3:E$1389,'Raw Data from UFBs'!$A$3:$A$1389,'Summary By Town'!$A429,'Raw Data from UFBs'!$D$3:$D$1389,'Summary By Town'!$G$2)</f>
        <v>0</v>
      </c>
      <c r="I429" s="33">
        <f>SUMIFS('Raw Data from UFBs'!F$3:F$1389,'Raw Data from UFBs'!$A$3:$A$1389,'Summary By Town'!$A429,'Raw Data from UFBs'!$D$3:$D$1389,'Summary By Town'!$G$2)</f>
        <v>0</v>
      </c>
      <c r="J429" s="34">
        <f t="shared" si="67"/>
        <v>0</v>
      </c>
      <c r="K429" s="32">
        <f>COUNTIFS('Raw Data from UFBs'!$A$3:$A$1389,'Summary By Town'!$A429,'Raw Data from UFBs'!$D$3:$D$1389,'Summary By Town'!$K$2)</f>
        <v>0</v>
      </c>
      <c r="L429" s="33">
        <f>SUMIFS('Raw Data from UFBs'!E$3:E$1389,'Raw Data from UFBs'!$A$3:$A$1389,'Summary By Town'!$A429,'Raw Data from UFBs'!$D$3:$D$1389,'Summary By Town'!$K$2)</f>
        <v>0</v>
      </c>
      <c r="M429" s="33">
        <f>SUMIFS('Raw Data from UFBs'!F$3:F$1389,'Raw Data from UFBs'!$A$3:$A$1389,'Summary By Town'!$A429,'Raw Data from UFBs'!$D$3:$D$1389,'Summary By Town'!$K$2)</f>
        <v>0</v>
      </c>
      <c r="N429" s="34">
        <f t="shared" si="68"/>
        <v>0</v>
      </c>
      <c r="O429" s="32">
        <f>COUNTIFS('Raw Data from UFBs'!$A$3:$A$1389,'Summary By Town'!$A429,'Raw Data from UFBs'!$D$3:$D$1389,'Summary By Town'!$O$2)</f>
        <v>0</v>
      </c>
      <c r="P429" s="33">
        <f>SUMIFS('Raw Data from UFBs'!E$3:E$1389,'Raw Data from UFBs'!$A$3:$A$1389,'Summary By Town'!$A429,'Raw Data from UFBs'!$D$3:$D$1389,'Summary By Town'!$O$2)</f>
        <v>0</v>
      </c>
      <c r="Q429" s="33">
        <f>SUMIFS('Raw Data from UFBs'!F$3:F$1389,'Raw Data from UFBs'!$A$3:$A$1389,'Summary By Town'!$A429,'Raw Data from UFBs'!$D$3:$D$1389,'Summary By Town'!$O$2)</f>
        <v>0</v>
      </c>
      <c r="R429" s="34">
        <f t="shared" si="69"/>
        <v>0</v>
      </c>
      <c r="S429" s="32">
        <f t="shared" si="70"/>
        <v>0</v>
      </c>
      <c r="T429" s="33">
        <f t="shared" si="71"/>
        <v>0</v>
      </c>
      <c r="U429" s="33">
        <f t="shared" si="72"/>
        <v>0</v>
      </c>
      <c r="V429" s="34">
        <f t="shared" si="73"/>
        <v>0</v>
      </c>
      <c r="W429" s="73">
        <v>2133051000</v>
      </c>
      <c r="X429" s="74">
        <v>1.5580747654647245</v>
      </c>
      <c r="Y429" s="75">
        <v>0.27873719689710513</v>
      </c>
      <c r="Z429" s="5">
        <f t="shared" si="74"/>
        <v>0</v>
      </c>
      <c r="AA429" s="10">
        <f t="shared" si="75"/>
        <v>0</v>
      </c>
      <c r="AB429" s="73">
        <v>15127996.23</v>
      </c>
      <c r="AC429" s="7">
        <f t="shared" si="76"/>
        <v>0</v>
      </c>
      <c r="AE429" s="6" t="s">
        <v>1505</v>
      </c>
      <c r="AF429" s="6" t="s">
        <v>1548</v>
      </c>
      <c r="AG429" s="6" t="s">
        <v>1562</v>
      </c>
      <c r="AH429" s="6" t="s">
        <v>1496</v>
      </c>
      <c r="AI429" s="6" t="s">
        <v>2319</v>
      </c>
      <c r="AJ429" s="6" t="s">
        <v>2319</v>
      </c>
      <c r="AK429" s="6" t="s">
        <v>2319</v>
      </c>
      <c r="AL429" s="6" t="s">
        <v>2319</v>
      </c>
      <c r="AM429" s="6" t="s">
        <v>2319</v>
      </c>
      <c r="AN429" s="6" t="s">
        <v>2319</v>
      </c>
      <c r="AO429" s="6" t="s">
        <v>2319</v>
      </c>
      <c r="AP429" s="6" t="s">
        <v>2319</v>
      </c>
      <c r="AQ429" s="6" t="s">
        <v>2319</v>
      </c>
      <c r="AR429" s="6" t="s">
        <v>2319</v>
      </c>
      <c r="AS429" s="6" t="s">
        <v>2319</v>
      </c>
      <c r="AT429" s="6" t="s">
        <v>2319</v>
      </c>
    </row>
    <row r="430" spans="1:46" ht="17.25" customHeight="1" x14ac:dyDescent="0.25">
      <c r="A430" t="s">
        <v>1564</v>
      </c>
      <c r="B430" t="s">
        <v>2070</v>
      </c>
      <c r="C430" t="s">
        <v>1547</v>
      </c>
      <c r="D430" s="28" t="str">
        <f t="shared" si="66"/>
        <v>Seaside Heights borough, Ocean County</v>
      </c>
      <c r="E430" t="s">
        <v>2216</v>
      </c>
      <c r="F430" t="s">
        <v>2205</v>
      </c>
      <c r="G430" s="32">
        <f>COUNTIFS('Raw Data from UFBs'!$A$3:$A$1389,'Summary By Town'!$A430,'Raw Data from UFBs'!$D$3:$D$1389,'Summary By Town'!$G$2)</f>
        <v>0</v>
      </c>
      <c r="H430" s="33">
        <f>SUMIFS('Raw Data from UFBs'!E$3:E$1389,'Raw Data from UFBs'!$A$3:$A$1389,'Summary By Town'!$A430,'Raw Data from UFBs'!$D$3:$D$1389,'Summary By Town'!$G$2)</f>
        <v>0</v>
      </c>
      <c r="I430" s="33">
        <f>SUMIFS('Raw Data from UFBs'!F$3:F$1389,'Raw Data from UFBs'!$A$3:$A$1389,'Summary By Town'!$A430,'Raw Data from UFBs'!$D$3:$D$1389,'Summary By Town'!$G$2)</f>
        <v>0</v>
      </c>
      <c r="J430" s="34">
        <f t="shared" si="67"/>
        <v>0</v>
      </c>
      <c r="K430" s="32">
        <f>COUNTIFS('Raw Data from UFBs'!$A$3:$A$1389,'Summary By Town'!$A430,'Raw Data from UFBs'!$D$3:$D$1389,'Summary By Town'!$K$2)</f>
        <v>0</v>
      </c>
      <c r="L430" s="33">
        <f>SUMIFS('Raw Data from UFBs'!E$3:E$1389,'Raw Data from UFBs'!$A$3:$A$1389,'Summary By Town'!$A430,'Raw Data from UFBs'!$D$3:$D$1389,'Summary By Town'!$K$2)</f>
        <v>0</v>
      </c>
      <c r="M430" s="33">
        <f>SUMIFS('Raw Data from UFBs'!F$3:F$1389,'Raw Data from UFBs'!$A$3:$A$1389,'Summary By Town'!$A430,'Raw Data from UFBs'!$D$3:$D$1389,'Summary By Town'!$K$2)</f>
        <v>0</v>
      </c>
      <c r="N430" s="34">
        <f t="shared" si="68"/>
        <v>0</v>
      </c>
      <c r="O430" s="32">
        <f>COUNTIFS('Raw Data from UFBs'!$A$3:$A$1389,'Summary By Town'!$A430,'Raw Data from UFBs'!$D$3:$D$1389,'Summary By Town'!$O$2)</f>
        <v>0</v>
      </c>
      <c r="P430" s="33">
        <f>SUMIFS('Raw Data from UFBs'!E$3:E$1389,'Raw Data from UFBs'!$A$3:$A$1389,'Summary By Town'!$A430,'Raw Data from UFBs'!$D$3:$D$1389,'Summary By Town'!$O$2)</f>
        <v>0</v>
      </c>
      <c r="Q430" s="33">
        <f>SUMIFS('Raw Data from UFBs'!F$3:F$1389,'Raw Data from UFBs'!$A$3:$A$1389,'Summary By Town'!$A430,'Raw Data from UFBs'!$D$3:$D$1389,'Summary By Town'!$O$2)</f>
        <v>0</v>
      </c>
      <c r="R430" s="34">
        <f t="shared" si="69"/>
        <v>0</v>
      </c>
      <c r="S430" s="32">
        <f t="shared" si="70"/>
        <v>0</v>
      </c>
      <c r="T430" s="33">
        <f t="shared" si="71"/>
        <v>0</v>
      </c>
      <c r="U430" s="33">
        <f t="shared" si="72"/>
        <v>0</v>
      </c>
      <c r="V430" s="34">
        <f t="shared" si="73"/>
        <v>0</v>
      </c>
      <c r="W430" s="73">
        <v>726063200</v>
      </c>
      <c r="X430" s="74">
        <v>2.3546495322005585</v>
      </c>
      <c r="Y430" s="75">
        <v>0.43378303671241558</v>
      </c>
      <c r="Z430" s="5">
        <f t="shared" si="74"/>
        <v>0</v>
      </c>
      <c r="AA430" s="10">
        <f t="shared" si="75"/>
        <v>0</v>
      </c>
      <c r="AB430" s="73">
        <v>15196717.699999999</v>
      </c>
      <c r="AC430" s="7">
        <f t="shared" si="76"/>
        <v>0</v>
      </c>
      <c r="AE430" s="6" t="s">
        <v>1565</v>
      </c>
      <c r="AF430" s="6" t="s">
        <v>1551</v>
      </c>
      <c r="AG430" s="6" t="s">
        <v>884</v>
      </c>
      <c r="AH430" s="6" t="s">
        <v>2319</v>
      </c>
      <c r="AI430" s="6" t="s">
        <v>2319</v>
      </c>
      <c r="AJ430" s="6" t="s">
        <v>2319</v>
      </c>
      <c r="AK430" s="6" t="s">
        <v>2319</v>
      </c>
      <c r="AL430" s="6" t="s">
        <v>2319</v>
      </c>
      <c r="AM430" s="6" t="s">
        <v>2319</v>
      </c>
      <c r="AN430" s="6" t="s">
        <v>2319</v>
      </c>
      <c r="AO430" s="6" t="s">
        <v>2319</v>
      </c>
      <c r="AP430" s="6" t="s">
        <v>2319</v>
      </c>
      <c r="AQ430" s="6" t="s">
        <v>2319</v>
      </c>
      <c r="AR430" s="6" t="s">
        <v>2319</v>
      </c>
      <c r="AS430" s="6" t="s">
        <v>2319</v>
      </c>
      <c r="AT430" s="6" t="s">
        <v>2319</v>
      </c>
    </row>
    <row r="431" spans="1:46" ht="17.25" customHeight="1" x14ac:dyDescent="0.25">
      <c r="A431" t="s">
        <v>1565</v>
      </c>
      <c r="B431" t="s">
        <v>2071</v>
      </c>
      <c r="C431" t="s">
        <v>1547</v>
      </c>
      <c r="D431" s="28" t="str">
        <f t="shared" si="66"/>
        <v>Seaside Park borough, Ocean County</v>
      </c>
      <c r="E431" t="s">
        <v>2216</v>
      </c>
      <c r="F431" t="s">
        <v>2201</v>
      </c>
      <c r="G431" s="32">
        <f>COUNTIFS('Raw Data from UFBs'!$A$3:$A$1389,'Summary By Town'!$A431,'Raw Data from UFBs'!$D$3:$D$1389,'Summary By Town'!$G$2)</f>
        <v>0</v>
      </c>
      <c r="H431" s="33">
        <f>SUMIFS('Raw Data from UFBs'!E$3:E$1389,'Raw Data from UFBs'!$A$3:$A$1389,'Summary By Town'!$A431,'Raw Data from UFBs'!$D$3:$D$1389,'Summary By Town'!$G$2)</f>
        <v>0</v>
      </c>
      <c r="I431" s="33">
        <f>SUMIFS('Raw Data from UFBs'!F$3:F$1389,'Raw Data from UFBs'!$A$3:$A$1389,'Summary By Town'!$A431,'Raw Data from UFBs'!$D$3:$D$1389,'Summary By Town'!$G$2)</f>
        <v>0</v>
      </c>
      <c r="J431" s="34">
        <f t="shared" si="67"/>
        <v>0</v>
      </c>
      <c r="K431" s="32">
        <f>COUNTIFS('Raw Data from UFBs'!$A$3:$A$1389,'Summary By Town'!$A431,'Raw Data from UFBs'!$D$3:$D$1389,'Summary By Town'!$K$2)</f>
        <v>0</v>
      </c>
      <c r="L431" s="33">
        <f>SUMIFS('Raw Data from UFBs'!E$3:E$1389,'Raw Data from UFBs'!$A$3:$A$1389,'Summary By Town'!$A431,'Raw Data from UFBs'!$D$3:$D$1389,'Summary By Town'!$K$2)</f>
        <v>0</v>
      </c>
      <c r="M431" s="33">
        <f>SUMIFS('Raw Data from UFBs'!F$3:F$1389,'Raw Data from UFBs'!$A$3:$A$1389,'Summary By Town'!$A431,'Raw Data from UFBs'!$D$3:$D$1389,'Summary By Town'!$K$2)</f>
        <v>0</v>
      </c>
      <c r="N431" s="34">
        <f t="shared" si="68"/>
        <v>0</v>
      </c>
      <c r="O431" s="32">
        <f>COUNTIFS('Raw Data from UFBs'!$A$3:$A$1389,'Summary By Town'!$A431,'Raw Data from UFBs'!$D$3:$D$1389,'Summary By Town'!$O$2)</f>
        <v>0</v>
      </c>
      <c r="P431" s="33">
        <f>SUMIFS('Raw Data from UFBs'!E$3:E$1389,'Raw Data from UFBs'!$A$3:$A$1389,'Summary By Town'!$A431,'Raw Data from UFBs'!$D$3:$D$1389,'Summary By Town'!$O$2)</f>
        <v>0</v>
      </c>
      <c r="Q431" s="33">
        <f>SUMIFS('Raw Data from UFBs'!F$3:F$1389,'Raw Data from UFBs'!$A$3:$A$1389,'Summary By Town'!$A431,'Raw Data from UFBs'!$D$3:$D$1389,'Summary By Town'!$O$2)</f>
        <v>0</v>
      </c>
      <c r="R431" s="34">
        <f t="shared" si="69"/>
        <v>0</v>
      </c>
      <c r="S431" s="32">
        <f t="shared" si="70"/>
        <v>0</v>
      </c>
      <c r="T431" s="33">
        <f t="shared" si="71"/>
        <v>0</v>
      </c>
      <c r="U431" s="33">
        <f t="shared" si="72"/>
        <v>0</v>
      </c>
      <c r="V431" s="34">
        <f t="shared" si="73"/>
        <v>0</v>
      </c>
      <c r="W431" s="73">
        <v>1313148100</v>
      </c>
      <c r="X431" s="74">
        <v>1.4860971395043672</v>
      </c>
      <c r="Y431" s="75">
        <v>0.3481558151762309</v>
      </c>
      <c r="Z431" s="5">
        <f t="shared" si="74"/>
        <v>0</v>
      </c>
      <c r="AA431" s="10">
        <f t="shared" si="75"/>
        <v>0</v>
      </c>
      <c r="AB431" s="73">
        <v>10954270.060000001</v>
      </c>
      <c r="AC431" s="7">
        <f t="shared" si="76"/>
        <v>0</v>
      </c>
      <c r="AE431" s="6" t="s">
        <v>1564</v>
      </c>
      <c r="AF431" s="6" t="s">
        <v>1551</v>
      </c>
      <c r="AG431" s="6" t="s">
        <v>2319</v>
      </c>
      <c r="AH431" s="6" t="s">
        <v>2319</v>
      </c>
      <c r="AI431" s="6" t="s">
        <v>2319</v>
      </c>
      <c r="AJ431" s="6" t="s">
        <v>2319</v>
      </c>
      <c r="AK431" s="6" t="s">
        <v>2319</v>
      </c>
      <c r="AL431" s="6" t="s">
        <v>2319</v>
      </c>
      <c r="AM431" s="6" t="s">
        <v>2319</v>
      </c>
      <c r="AN431" s="6" t="s">
        <v>2319</v>
      </c>
      <c r="AO431" s="6" t="s">
        <v>2319</v>
      </c>
      <c r="AP431" s="6" t="s">
        <v>2319</v>
      </c>
      <c r="AQ431" s="6" t="s">
        <v>2319</v>
      </c>
      <c r="AR431" s="6" t="s">
        <v>2319</v>
      </c>
      <c r="AS431" s="6" t="s">
        <v>2319</v>
      </c>
      <c r="AT431" s="6" t="s">
        <v>2319</v>
      </c>
    </row>
    <row r="432" spans="1:46" ht="17.25" customHeight="1" x14ac:dyDescent="0.25">
      <c r="A432" t="s">
        <v>1566</v>
      </c>
      <c r="B432" t="s">
        <v>2072</v>
      </c>
      <c r="C432" t="s">
        <v>1547</v>
      </c>
      <c r="D432" s="28" t="str">
        <f t="shared" si="66"/>
        <v>Ship Bottom borough, Ocean County</v>
      </c>
      <c r="E432" t="s">
        <v>2216</v>
      </c>
      <c r="F432" t="s">
        <v>2201</v>
      </c>
      <c r="G432" s="32">
        <f>COUNTIFS('Raw Data from UFBs'!$A$3:$A$1389,'Summary By Town'!$A432,'Raw Data from UFBs'!$D$3:$D$1389,'Summary By Town'!$G$2)</f>
        <v>0</v>
      </c>
      <c r="H432" s="33">
        <f>SUMIFS('Raw Data from UFBs'!E$3:E$1389,'Raw Data from UFBs'!$A$3:$A$1389,'Summary By Town'!$A432,'Raw Data from UFBs'!$D$3:$D$1389,'Summary By Town'!$G$2)</f>
        <v>0</v>
      </c>
      <c r="I432" s="33">
        <f>SUMIFS('Raw Data from UFBs'!F$3:F$1389,'Raw Data from UFBs'!$A$3:$A$1389,'Summary By Town'!$A432,'Raw Data from UFBs'!$D$3:$D$1389,'Summary By Town'!$G$2)</f>
        <v>0</v>
      </c>
      <c r="J432" s="34">
        <f t="shared" si="67"/>
        <v>0</v>
      </c>
      <c r="K432" s="32">
        <f>COUNTIFS('Raw Data from UFBs'!$A$3:$A$1389,'Summary By Town'!$A432,'Raw Data from UFBs'!$D$3:$D$1389,'Summary By Town'!$K$2)</f>
        <v>0</v>
      </c>
      <c r="L432" s="33">
        <f>SUMIFS('Raw Data from UFBs'!E$3:E$1389,'Raw Data from UFBs'!$A$3:$A$1389,'Summary By Town'!$A432,'Raw Data from UFBs'!$D$3:$D$1389,'Summary By Town'!$K$2)</f>
        <v>0</v>
      </c>
      <c r="M432" s="33">
        <f>SUMIFS('Raw Data from UFBs'!F$3:F$1389,'Raw Data from UFBs'!$A$3:$A$1389,'Summary By Town'!$A432,'Raw Data from UFBs'!$D$3:$D$1389,'Summary By Town'!$K$2)</f>
        <v>0</v>
      </c>
      <c r="N432" s="34">
        <f t="shared" si="68"/>
        <v>0</v>
      </c>
      <c r="O432" s="32">
        <f>COUNTIFS('Raw Data from UFBs'!$A$3:$A$1389,'Summary By Town'!$A432,'Raw Data from UFBs'!$D$3:$D$1389,'Summary By Town'!$O$2)</f>
        <v>0</v>
      </c>
      <c r="P432" s="33">
        <f>SUMIFS('Raw Data from UFBs'!E$3:E$1389,'Raw Data from UFBs'!$A$3:$A$1389,'Summary By Town'!$A432,'Raw Data from UFBs'!$D$3:$D$1389,'Summary By Town'!$O$2)</f>
        <v>0</v>
      </c>
      <c r="Q432" s="33">
        <f>SUMIFS('Raw Data from UFBs'!F$3:F$1389,'Raw Data from UFBs'!$A$3:$A$1389,'Summary By Town'!$A432,'Raw Data from UFBs'!$D$3:$D$1389,'Summary By Town'!$O$2)</f>
        <v>0</v>
      </c>
      <c r="R432" s="34">
        <f t="shared" si="69"/>
        <v>0</v>
      </c>
      <c r="S432" s="32">
        <f t="shared" si="70"/>
        <v>0</v>
      </c>
      <c r="T432" s="33">
        <f t="shared" si="71"/>
        <v>0</v>
      </c>
      <c r="U432" s="33">
        <f t="shared" si="72"/>
        <v>0</v>
      </c>
      <c r="V432" s="34">
        <f t="shared" si="73"/>
        <v>0</v>
      </c>
      <c r="W432" s="73">
        <v>1410489158</v>
      </c>
      <c r="X432" s="74">
        <v>1.0579743335098477</v>
      </c>
      <c r="Y432" s="75">
        <v>0.33460631291799459</v>
      </c>
      <c r="Z432" s="5">
        <f t="shared" si="74"/>
        <v>0</v>
      </c>
      <c r="AA432" s="10">
        <f t="shared" si="75"/>
        <v>0</v>
      </c>
      <c r="AB432" s="73">
        <v>7652850</v>
      </c>
      <c r="AC432" s="7">
        <f t="shared" si="76"/>
        <v>0</v>
      </c>
      <c r="AE432" s="6" t="s">
        <v>1568</v>
      </c>
      <c r="AF432" s="6" t="s">
        <v>1557</v>
      </c>
      <c r="AG432" s="6" t="s">
        <v>905</v>
      </c>
      <c r="AH432" s="6" t="s">
        <v>2319</v>
      </c>
      <c r="AI432" s="6" t="s">
        <v>2319</v>
      </c>
      <c r="AJ432" s="6" t="s">
        <v>2319</v>
      </c>
      <c r="AK432" s="6" t="s">
        <v>2319</v>
      </c>
      <c r="AL432" s="6" t="s">
        <v>2319</v>
      </c>
      <c r="AM432" s="6" t="s">
        <v>2319</v>
      </c>
      <c r="AN432" s="6" t="s">
        <v>2319</v>
      </c>
      <c r="AO432" s="6" t="s">
        <v>2319</v>
      </c>
      <c r="AP432" s="6" t="s">
        <v>2319</v>
      </c>
      <c r="AQ432" s="6" t="s">
        <v>2319</v>
      </c>
      <c r="AR432" s="6" t="s">
        <v>2319</v>
      </c>
      <c r="AS432" s="6" t="s">
        <v>2319</v>
      </c>
      <c r="AT432" s="6" t="s">
        <v>2319</v>
      </c>
    </row>
    <row r="433" spans="1:46" ht="17.25" customHeight="1" x14ac:dyDescent="0.25">
      <c r="A433" t="s">
        <v>1567</v>
      </c>
      <c r="B433" t="s">
        <v>2073</v>
      </c>
      <c r="C433" t="s">
        <v>1547</v>
      </c>
      <c r="D433" s="28" t="str">
        <f t="shared" si="66"/>
        <v>South Toms River borough, Ocean County</v>
      </c>
      <c r="E433" t="s">
        <v>2216</v>
      </c>
      <c r="F433" t="s">
        <v>2201</v>
      </c>
      <c r="G433" s="32">
        <f>COUNTIFS('Raw Data from UFBs'!$A$3:$A$1389,'Summary By Town'!$A433,'Raw Data from UFBs'!$D$3:$D$1389,'Summary By Town'!$G$2)</f>
        <v>0</v>
      </c>
      <c r="H433" s="33">
        <f>SUMIFS('Raw Data from UFBs'!E$3:E$1389,'Raw Data from UFBs'!$A$3:$A$1389,'Summary By Town'!$A433,'Raw Data from UFBs'!$D$3:$D$1389,'Summary By Town'!$G$2)</f>
        <v>0</v>
      </c>
      <c r="I433" s="33">
        <f>SUMIFS('Raw Data from UFBs'!F$3:F$1389,'Raw Data from UFBs'!$A$3:$A$1389,'Summary By Town'!$A433,'Raw Data from UFBs'!$D$3:$D$1389,'Summary By Town'!$G$2)</f>
        <v>0</v>
      </c>
      <c r="J433" s="34">
        <f t="shared" si="67"/>
        <v>0</v>
      </c>
      <c r="K433" s="32">
        <f>COUNTIFS('Raw Data from UFBs'!$A$3:$A$1389,'Summary By Town'!$A433,'Raw Data from UFBs'!$D$3:$D$1389,'Summary By Town'!$K$2)</f>
        <v>0</v>
      </c>
      <c r="L433" s="33">
        <f>SUMIFS('Raw Data from UFBs'!E$3:E$1389,'Raw Data from UFBs'!$A$3:$A$1389,'Summary By Town'!$A433,'Raw Data from UFBs'!$D$3:$D$1389,'Summary By Town'!$K$2)</f>
        <v>0</v>
      </c>
      <c r="M433" s="33">
        <f>SUMIFS('Raw Data from UFBs'!F$3:F$1389,'Raw Data from UFBs'!$A$3:$A$1389,'Summary By Town'!$A433,'Raw Data from UFBs'!$D$3:$D$1389,'Summary By Town'!$K$2)</f>
        <v>0</v>
      </c>
      <c r="N433" s="34">
        <f t="shared" si="68"/>
        <v>0</v>
      </c>
      <c r="O433" s="32">
        <f>COUNTIFS('Raw Data from UFBs'!$A$3:$A$1389,'Summary By Town'!$A433,'Raw Data from UFBs'!$D$3:$D$1389,'Summary By Town'!$O$2)</f>
        <v>0</v>
      </c>
      <c r="P433" s="33">
        <f>SUMIFS('Raw Data from UFBs'!E$3:E$1389,'Raw Data from UFBs'!$A$3:$A$1389,'Summary By Town'!$A433,'Raw Data from UFBs'!$D$3:$D$1389,'Summary By Town'!$O$2)</f>
        <v>0</v>
      </c>
      <c r="Q433" s="33">
        <f>SUMIFS('Raw Data from UFBs'!F$3:F$1389,'Raw Data from UFBs'!$A$3:$A$1389,'Summary By Town'!$A433,'Raw Data from UFBs'!$D$3:$D$1389,'Summary By Town'!$O$2)</f>
        <v>0</v>
      </c>
      <c r="R433" s="34">
        <f t="shared" si="69"/>
        <v>0</v>
      </c>
      <c r="S433" s="32">
        <f t="shared" si="70"/>
        <v>0</v>
      </c>
      <c r="T433" s="33">
        <f t="shared" si="71"/>
        <v>0</v>
      </c>
      <c r="U433" s="33">
        <f t="shared" si="72"/>
        <v>0</v>
      </c>
      <c r="V433" s="34">
        <f t="shared" si="73"/>
        <v>0</v>
      </c>
      <c r="W433" s="73">
        <v>247762538</v>
      </c>
      <c r="X433" s="74">
        <v>2.9554483172474102</v>
      </c>
      <c r="Y433" s="75">
        <v>0.52240366604385879</v>
      </c>
      <c r="Z433" s="5">
        <f t="shared" si="74"/>
        <v>0</v>
      </c>
      <c r="AA433" s="10">
        <f t="shared" si="75"/>
        <v>0</v>
      </c>
      <c r="AB433" s="73">
        <v>5219294.93</v>
      </c>
      <c r="AC433" s="7">
        <f t="shared" si="76"/>
        <v>0</v>
      </c>
      <c r="AE433" s="6" t="s">
        <v>1550</v>
      </c>
      <c r="AF433" s="6" t="s">
        <v>1551</v>
      </c>
      <c r="AG433" s="6" t="s">
        <v>884</v>
      </c>
      <c r="AH433" s="6" t="s">
        <v>2319</v>
      </c>
      <c r="AI433" s="6" t="s">
        <v>2319</v>
      </c>
      <c r="AJ433" s="6" t="s">
        <v>2319</v>
      </c>
      <c r="AK433" s="6" t="s">
        <v>2319</v>
      </c>
      <c r="AL433" s="6" t="s">
        <v>2319</v>
      </c>
      <c r="AM433" s="6" t="s">
        <v>2319</v>
      </c>
      <c r="AN433" s="6" t="s">
        <v>2319</v>
      </c>
      <c r="AO433" s="6" t="s">
        <v>2319</v>
      </c>
      <c r="AP433" s="6" t="s">
        <v>2319</v>
      </c>
      <c r="AQ433" s="6" t="s">
        <v>2319</v>
      </c>
      <c r="AR433" s="6" t="s">
        <v>2319</v>
      </c>
      <c r="AS433" s="6" t="s">
        <v>2319</v>
      </c>
      <c r="AT433" s="6" t="s">
        <v>2319</v>
      </c>
    </row>
    <row r="434" spans="1:46" ht="17.25" customHeight="1" x14ac:dyDescent="0.25">
      <c r="A434" t="s">
        <v>1568</v>
      </c>
      <c r="B434" t="s">
        <v>2074</v>
      </c>
      <c r="C434" t="s">
        <v>1547</v>
      </c>
      <c r="D434" s="28" t="str">
        <f t="shared" si="66"/>
        <v>Surf City borough, Ocean County</v>
      </c>
      <c r="E434" t="s">
        <v>2216</v>
      </c>
      <c r="F434" t="s">
        <v>2201</v>
      </c>
      <c r="G434" s="32">
        <f>COUNTIFS('Raw Data from UFBs'!$A$3:$A$1389,'Summary By Town'!$A434,'Raw Data from UFBs'!$D$3:$D$1389,'Summary By Town'!$G$2)</f>
        <v>0</v>
      </c>
      <c r="H434" s="33">
        <f>SUMIFS('Raw Data from UFBs'!E$3:E$1389,'Raw Data from UFBs'!$A$3:$A$1389,'Summary By Town'!$A434,'Raw Data from UFBs'!$D$3:$D$1389,'Summary By Town'!$G$2)</f>
        <v>0</v>
      </c>
      <c r="I434" s="33">
        <f>SUMIFS('Raw Data from UFBs'!F$3:F$1389,'Raw Data from UFBs'!$A$3:$A$1389,'Summary By Town'!$A434,'Raw Data from UFBs'!$D$3:$D$1389,'Summary By Town'!$G$2)</f>
        <v>0</v>
      </c>
      <c r="J434" s="34">
        <f t="shared" si="67"/>
        <v>0</v>
      </c>
      <c r="K434" s="32">
        <f>COUNTIFS('Raw Data from UFBs'!$A$3:$A$1389,'Summary By Town'!$A434,'Raw Data from UFBs'!$D$3:$D$1389,'Summary By Town'!$K$2)</f>
        <v>0</v>
      </c>
      <c r="L434" s="33">
        <f>SUMIFS('Raw Data from UFBs'!E$3:E$1389,'Raw Data from UFBs'!$A$3:$A$1389,'Summary By Town'!$A434,'Raw Data from UFBs'!$D$3:$D$1389,'Summary By Town'!$K$2)</f>
        <v>0</v>
      </c>
      <c r="M434" s="33">
        <f>SUMIFS('Raw Data from UFBs'!F$3:F$1389,'Raw Data from UFBs'!$A$3:$A$1389,'Summary By Town'!$A434,'Raw Data from UFBs'!$D$3:$D$1389,'Summary By Town'!$K$2)</f>
        <v>0</v>
      </c>
      <c r="N434" s="34">
        <f t="shared" si="68"/>
        <v>0</v>
      </c>
      <c r="O434" s="32">
        <f>COUNTIFS('Raw Data from UFBs'!$A$3:$A$1389,'Summary By Town'!$A434,'Raw Data from UFBs'!$D$3:$D$1389,'Summary By Town'!$O$2)</f>
        <v>0</v>
      </c>
      <c r="P434" s="33">
        <f>SUMIFS('Raw Data from UFBs'!E$3:E$1389,'Raw Data from UFBs'!$A$3:$A$1389,'Summary By Town'!$A434,'Raw Data from UFBs'!$D$3:$D$1389,'Summary By Town'!$O$2)</f>
        <v>0</v>
      </c>
      <c r="Q434" s="33">
        <f>SUMIFS('Raw Data from UFBs'!F$3:F$1389,'Raw Data from UFBs'!$A$3:$A$1389,'Summary By Town'!$A434,'Raw Data from UFBs'!$D$3:$D$1389,'Summary By Town'!$O$2)</f>
        <v>0</v>
      </c>
      <c r="R434" s="34">
        <f t="shared" si="69"/>
        <v>0</v>
      </c>
      <c r="S434" s="32">
        <f t="shared" si="70"/>
        <v>0</v>
      </c>
      <c r="T434" s="33">
        <f t="shared" si="71"/>
        <v>0</v>
      </c>
      <c r="U434" s="33">
        <f t="shared" si="72"/>
        <v>0</v>
      </c>
      <c r="V434" s="34">
        <f t="shared" si="73"/>
        <v>0</v>
      </c>
      <c r="W434" s="73">
        <v>1989301495</v>
      </c>
      <c r="X434" s="74">
        <v>0.87076391966669653</v>
      </c>
      <c r="Y434" s="75">
        <v>0.27431944823085624</v>
      </c>
      <c r="Z434" s="5">
        <f t="shared" si="74"/>
        <v>0</v>
      </c>
      <c r="AA434" s="10">
        <f t="shared" si="75"/>
        <v>0</v>
      </c>
      <c r="AB434" s="73">
        <v>6995000</v>
      </c>
      <c r="AC434" s="7">
        <f t="shared" si="76"/>
        <v>0</v>
      </c>
      <c r="AE434" s="6" t="s">
        <v>1566</v>
      </c>
      <c r="AF434" s="6" t="s">
        <v>1557</v>
      </c>
      <c r="AG434" s="6" t="s">
        <v>905</v>
      </c>
      <c r="AH434" s="6" t="s">
        <v>2319</v>
      </c>
      <c r="AI434" s="6" t="s">
        <v>2319</v>
      </c>
      <c r="AJ434" s="6" t="s">
        <v>2319</v>
      </c>
      <c r="AK434" s="6" t="s">
        <v>2319</v>
      </c>
      <c r="AL434" s="6" t="s">
        <v>2319</v>
      </c>
      <c r="AM434" s="6" t="s">
        <v>2319</v>
      </c>
      <c r="AN434" s="6" t="s">
        <v>2319</v>
      </c>
      <c r="AO434" s="6" t="s">
        <v>2319</v>
      </c>
      <c r="AP434" s="6" t="s">
        <v>2319</v>
      </c>
      <c r="AQ434" s="6" t="s">
        <v>2319</v>
      </c>
      <c r="AR434" s="6" t="s">
        <v>2319</v>
      </c>
      <c r="AS434" s="6" t="s">
        <v>2319</v>
      </c>
      <c r="AT434" s="6" t="s">
        <v>2319</v>
      </c>
    </row>
    <row r="435" spans="1:46" ht="17.25" customHeight="1" x14ac:dyDescent="0.25">
      <c r="A435" t="s">
        <v>1569</v>
      </c>
      <c r="B435" t="s">
        <v>2075</v>
      </c>
      <c r="C435" t="s">
        <v>1547</v>
      </c>
      <c r="D435" s="28" t="str">
        <f t="shared" si="66"/>
        <v>Tuckerton borough, Ocean County</v>
      </c>
      <c r="E435" t="s">
        <v>2216</v>
      </c>
      <c r="F435" t="s">
        <v>2206</v>
      </c>
      <c r="G435" s="32">
        <f>COUNTIFS('Raw Data from UFBs'!$A$3:$A$1389,'Summary By Town'!$A435,'Raw Data from UFBs'!$D$3:$D$1389,'Summary By Town'!$G$2)</f>
        <v>0</v>
      </c>
      <c r="H435" s="33">
        <f>SUMIFS('Raw Data from UFBs'!E$3:E$1389,'Raw Data from UFBs'!$A$3:$A$1389,'Summary By Town'!$A435,'Raw Data from UFBs'!$D$3:$D$1389,'Summary By Town'!$G$2)</f>
        <v>0</v>
      </c>
      <c r="I435" s="33">
        <f>SUMIFS('Raw Data from UFBs'!F$3:F$1389,'Raw Data from UFBs'!$A$3:$A$1389,'Summary By Town'!$A435,'Raw Data from UFBs'!$D$3:$D$1389,'Summary By Town'!$G$2)</f>
        <v>0</v>
      </c>
      <c r="J435" s="34">
        <f t="shared" si="67"/>
        <v>0</v>
      </c>
      <c r="K435" s="32">
        <f>COUNTIFS('Raw Data from UFBs'!$A$3:$A$1389,'Summary By Town'!$A435,'Raw Data from UFBs'!$D$3:$D$1389,'Summary By Town'!$K$2)</f>
        <v>0</v>
      </c>
      <c r="L435" s="33">
        <f>SUMIFS('Raw Data from UFBs'!E$3:E$1389,'Raw Data from UFBs'!$A$3:$A$1389,'Summary By Town'!$A435,'Raw Data from UFBs'!$D$3:$D$1389,'Summary By Town'!$K$2)</f>
        <v>0</v>
      </c>
      <c r="M435" s="33">
        <f>SUMIFS('Raw Data from UFBs'!F$3:F$1389,'Raw Data from UFBs'!$A$3:$A$1389,'Summary By Town'!$A435,'Raw Data from UFBs'!$D$3:$D$1389,'Summary By Town'!$K$2)</f>
        <v>0</v>
      </c>
      <c r="N435" s="34">
        <f t="shared" si="68"/>
        <v>0</v>
      </c>
      <c r="O435" s="32">
        <f>COUNTIFS('Raw Data from UFBs'!$A$3:$A$1389,'Summary By Town'!$A435,'Raw Data from UFBs'!$D$3:$D$1389,'Summary By Town'!$O$2)</f>
        <v>0</v>
      </c>
      <c r="P435" s="33">
        <f>SUMIFS('Raw Data from UFBs'!E$3:E$1389,'Raw Data from UFBs'!$A$3:$A$1389,'Summary By Town'!$A435,'Raw Data from UFBs'!$D$3:$D$1389,'Summary By Town'!$O$2)</f>
        <v>0</v>
      </c>
      <c r="Q435" s="33">
        <f>SUMIFS('Raw Data from UFBs'!F$3:F$1389,'Raw Data from UFBs'!$A$3:$A$1389,'Summary By Town'!$A435,'Raw Data from UFBs'!$D$3:$D$1389,'Summary By Town'!$O$2)</f>
        <v>0</v>
      </c>
      <c r="R435" s="34">
        <f t="shared" si="69"/>
        <v>0</v>
      </c>
      <c r="S435" s="32">
        <f t="shared" si="70"/>
        <v>0</v>
      </c>
      <c r="T435" s="33">
        <f t="shared" si="71"/>
        <v>0</v>
      </c>
      <c r="U435" s="33">
        <f t="shared" si="72"/>
        <v>0</v>
      </c>
      <c r="V435" s="34">
        <f t="shared" si="73"/>
        <v>0</v>
      </c>
      <c r="W435" s="73">
        <v>455133600</v>
      </c>
      <c r="X435" s="74">
        <v>2.6140808700753428</v>
      </c>
      <c r="Y435" s="75">
        <v>0.28175860029706085</v>
      </c>
      <c r="Z435" s="5">
        <f t="shared" si="74"/>
        <v>0</v>
      </c>
      <c r="AA435" s="10">
        <f t="shared" si="75"/>
        <v>0</v>
      </c>
      <c r="AB435" s="73">
        <v>5071550.01</v>
      </c>
      <c r="AC435" s="7">
        <f t="shared" si="76"/>
        <v>0</v>
      </c>
      <c r="AE435" s="6" t="s">
        <v>895</v>
      </c>
      <c r="AF435" s="6" t="s">
        <v>2319</v>
      </c>
      <c r="AG435" s="6" t="s">
        <v>2319</v>
      </c>
      <c r="AH435" s="6" t="s">
        <v>2319</v>
      </c>
      <c r="AI435" s="6" t="s">
        <v>2319</v>
      </c>
      <c r="AJ435" s="6" t="s">
        <v>2319</v>
      </c>
      <c r="AK435" s="6" t="s">
        <v>2319</v>
      </c>
      <c r="AL435" s="6" t="s">
        <v>2319</v>
      </c>
      <c r="AM435" s="6" t="s">
        <v>2319</v>
      </c>
      <c r="AN435" s="6" t="s">
        <v>2319</v>
      </c>
      <c r="AO435" s="6" t="s">
        <v>2319</v>
      </c>
      <c r="AP435" s="6" t="s">
        <v>2319</v>
      </c>
      <c r="AQ435" s="6" t="s">
        <v>2319</v>
      </c>
      <c r="AR435" s="6" t="s">
        <v>2319</v>
      </c>
      <c r="AS435" s="6" t="s">
        <v>2319</v>
      </c>
      <c r="AT435" s="6" t="s">
        <v>2319</v>
      </c>
    </row>
    <row r="436" spans="1:46" ht="17.25" customHeight="1" x14ac:dyDescent="0.25">
      <c r="A436" t="s">
        <v>915</v>
      </c>
      <c r="B436" t="s">
        <v>2076</v>
      </c>
      <c r="C436" t="s">
        <v>1547</v>
      </c>
      <c r="D436" s="28" t="str">
        <f t="shared" si="66"/>
        <v>Barnegat township, Ocean County</v>
      </c>
      <c r="E436" t="s">
        <v>2216</v>
      </c>
      <c r="F436" t="s">
        <v>2204</v>
      </c>
      <c r="G436" s="32">
        <f>COUNTIFS('Raw Data from UFBs'!$A$3:$A$1389,'Summary By Town'!$A436,'Raw Data from UFBs'!$D$3:$D$1389,'Summary By Town'!$G$2)</f>
        <v>5</v>
      </c>
      <c r="H436" s="33">
        <f>SUMIFS('Raw Data from UFBs'!E$3:E$1389,'Raw Data from UFBs'!$A$3:$A$1389,'Summary By Town'!$A436,'Raw Data from UFBs'!$D$3:$D$1389,'Summary By Town'!$G$2)</f>
        <v>172973</v>
      </c>
      <c r="I436" s="33">
        <f>SUMIFS('Raw Data from UFBs'!F$3:F$1389,'Raw Data from UFBs'!$A$3:$A$1389,'Summary By Town'!$A436,'Raw Data from UFBs'!$D$3:$D$1389,'Summary By Town'!$G$2)</f>
        <v>18390300</v>
      </c>
      <c r="J436" s="34">
        <f t="shared" si="67"/>
        <v>505643.21136660711</v>
      </c>
      <c r="K436" s="32">
        <f>COUNTIFS('Raw Data from UFBs'!$A$3:$A$1389,'Summary By Town'!$A436,'Raw Data from UFBs'!$D$3:$D$1389,'Summary By Town'!$K$2)</f>
        <v>0</v>
      </c>
      <c r="L436" s="33">
        <f>SUMIFS('Raw Data from UFBs'!E$3:E$1389,'Raw Data from UFBs'!$A$3:$A$1389,'Summary By Town'!$A436,'Raw Data from UFBs'!$D$3:$D$1389,'Summary By Town'!$K$2)</f>
        <v>0</v>
      </c>
      <c r="M436" s="33">
        <f>SUMIFS('Raw Data from UFBs'!F$3:F$1389,'Raw Data from UFBs'!$A$3:$A$1389,'Summary By Town'!$A436,'Raw Data from UFBs'!$D$3:$D$1389,'Summary By Town'!$K$2)</f>
        <v>0</v>
      </c>
      <c r="N436" s="34">
        <f t="shared" si="68"/>
        <v>0</v>
      </c>
      <c r="O436" s="32">
        <f>COUNTIFS('Raw Data from UFBs'!$A$3:$A$1389,'Summary By Town'!$A436,'Raw Data from UFBs'!$D$3:$D$1389,'Summary By Town'!$O$2)</f>
        <v>0</v>
      </c>
      <c r="P436" s="33">
        <f>SUMIFS('Raw Data from UFBs'!E$3:E$1389,'Raw Data from UFBs'!$A$3:$A$1389,'Summary By Town'!$A436,'Raw Data from UFBs'!$D$3:$D$1389,'Summary By Town'!$O$2)</f>
        <v>0</v>
      </c>
      <c r="Q436" s="33">
        <f>SUMIFS('Raw Data from UFBs'!F$3:F$1389,'Raw Data from UFBs'!$A$3:$A$1389,'Summary By Town'!$A436,'Raw Data from UFBs'!$D$3:$D$1389,'Summary By Town'!$O$2)</f>
        <v>0</v>
      </c>
      <c r="R436" s="34">
        <f t="shared" si="69"/>
        <v>0</v>
      </c>
      <c r="S436" s="32">
        <f t="shared" si="70"/>
        <v>5</v>
      </c>
      <c r="T436" s="33">
        <f t="shared" si="71"/>
        <v>172973</v>
      </c>
      <c r="U436" s="33">
        <f t="shared" si="72"/>
        <v>18390300</v>
      </c>
      <c r="V436" s="34">
        <f t="shared" si="73"/>
        <v>505643.21136660711</v>
      </c>
      <c r="W436" s="73">
        <v>2622784900</v>
      </c>
      <c r="X436" s="74">
        <v>2.7495104014975671</v>
      </c>
      <c r="Y436" s="75">
        <v>0.33913716025750723</v>
      </c>
      <c r="Z436" s="5">
        <f t="shared" si="74"/>
        <v>112820.83078513584</v>
      </c>
      <c r="AA436" s="10">
        <f t="shared" si="75"/>
        <v>7.0117454161033183E-3</v>
      </c>
      <c r="AB436" s="73">
        <v>26492097.189999998</v>
      </c>
      <c r="AC436" s="7">
        <f t="shared" si="76"/>
        <v>4.2586598552764804E-3</v>
      </c>
      <c r="AE436" s="6" t="s">
        <v>1557</v>
      </c>
      <c r="AF436" s="6" t="s">
        <v>885</v>
      </c>
      <c r="AG436" s="6" t="s">
        <v>905</v>
      </c>
      <c r="AH436" s="6" t="s">
        <v>902</v>
      </c>
      <c r="AI436" s="6" t="s">
        <v>1379</v>
      </c>
      <c r="AJ436" s="6" t="s">
        <v>889</v>
      </c>
      <c r="AK436" s="6" t="s">
        <v>2319</v>
      </c>
      <c r="AL436" s="6" t="s">
        <v>2319</v>
      </c>
      <c r="AM436" s="6" t="s">
        <v>2319</v>
      </c>
      <c r="AN436" s="6" t="s">
        <v>2319</v>
      </c>
      <c r="AO436" s="6" t="s">
        <v>2319</v>
      </c>
      <c r="AP436" s="6" t="s">
        <v>2319</v>
      </c>
      <c r="AQ436" s="6" t="s">
        <v>2319</v>
      </c>
      <c r="AR436" s="6" t="s">
        <v>2319</v>
      </c>
      <c r="AS436" s="6" t="s">
        <v>2319</v>
      </c>
      <c r="AT436" s="6" t="s">
        <v>2319</v>
      </c>
    </row>
    <row r="437" spans="1:46" ht="17.25" customHeight="1" x14ac:dyDescent="0.25">
      <c r="A437" t="s">
        <v>1551</v>
      </c>
      <c r="B437" t="s">
        <v>2077</v>
      </c>
      <c r="C437" t="s">
        <v>1547</v>
      </c>
      <c r="D437" s="28" t="str">
        <f t="shared" si="66"/>
        <v>Berkeley township, Ocean County</v>
      </c>
      <c r="E437" t="s">
        <v>2216</v>
      </c>
      <c r="F437" t="s">
        <v>2203</v>
      </c>
      <c r="G437" s="32">
        <f>COUNTIFS('Raw Data from UFBs'!$A$3:$A$1389,'Summary By Town'!$A437,'Raw Data from UFBs'!$D$3:$D$1389,'Summary By Town'!$G$2)</f>
        <v>0</v>
      </c>
      <c r="H437" s="33">
        <f>SUMIFS('Raw Data from UFBs'!E$3:E$1389,'Raw Data from UFBs'!$A$3:$A$1389,'Summary By Town'!$A437,'Raw Data from UFBs'!$D$3:$D$1389,'Summary By Town'!$G$2)</f>
        <v>0</v>
      </c>
      <c r="I437" s="33">
        <f>SUMIFS('Raw Data from UFBs'!F$3:F$1389,'Raw Data from UFBs'!$A$3:$A$1389,'Summary By Town'!$A437,'Raw Data from UFBs'!$D$3:$D$1389,'Summary By Town'!$G$2)</f>
        <v>0</v>
      </c>
      <c r="J437" s="34">
        <f t="shared" si="67"/>
        <v>0</v>
      </c>
      <c r="K437" s="32">
        <f>COUNTIFS('Raw Data from UFBs'!$A$3:$A$1389,'Summary By Town'!$A437,'Raw Data from UFBs'!$D$3:$D$1389,'Summary By Town'!$K$2)</f>
        <v>0</v>
      </c>
      <c r="L437" s="33">
        <f>SUMIFS('Raw Data from UFBs'!E$3:E$1389,'Raw Data from UFBs'!$A$3:$A$1389,'Summary By Town'!$A437,'Raw Data from UFBs'!$D$3:$D$1389,'Summary By Town'!$K$2)</f>
        <v>0</v>
      </c>
      <c r="M437" s="33">
        <f>SUMIFS('Raw Data from UFBs'!F$3:F$1389,'Raw Data from UFBs'!$A$3:$A$1389,'Summary By Town'!$A437,'Raw Data from UFBs'!$D$3:$D$1389,'Summary By Town'!$K$2)</f>
        <v>0</v>
      </c>
      <c r="N437" s="34">
        <f t="shared" si="68"/>
        <v>0</v>
      </c>
      <c r="O437" s="32">
        <f>COUNTIFS('Raw Data from UFBs'!$A$3:$A$1389,'Summary By Town'!$A437,'Raw Data from UFBs'!$D$3:$D$1389,'Summary By Town'!$O$2)</f>
        <v>0</v>
      </c>
      <c r="P437" s="33">
        <f>SUMIFS('Raw Data from UFBs'!E$3:E$1389,'Raw Data from UFBs'!$A$3:$A$1389,'Summary By Town'!$A437,'Raw Data from UFBs'!$D$3:$D$1389,'Summary By Town'!$O$2)</f>
        <v>0</v>
      </c>
      <c r="Q437" s="33">
        <f>SUMIFS('Raw Data from UFBs'!F$3:F$1389,'Raw Data from UFBs'!$A$3:$A$1389,'Summary By Town'!$A437,'Raw Data from UFBs'!$D$3:$D$1389,'Summary By Town'!$O$2)</f>
        <v>0</v>
      </c>
      <c r="R437" s="34">
        <f t="shared" si="69"/>
        <v>0</v>
      </c>
      <c r="S437" s="32">
        <f t="shared" si="70"/>
        <v>0</v>
      </c>
      <c r="T437" s="33">
        <f t="shared" si="71"/>
        <v>0</v>
      </c>
      <c r="U437" s="33">
        <f t="shared" si="72"/>
        <v>0</v>
      </c>
      <c r="V437" s="34">
        <f t="shared" si="73"/>
        <v>0</v>
      </c>
      <c r="W437" s="73">
        <v>6486515620</v>
      </c>
      <c r="X437" s="74">
        <v>2.1661837740886183</v>
      </c>
      <c r="Y437" s="75">
        <v>0.30283052744456845</v>
      </c>
      <c r="Z437" s="5">
        <f t="shared" si="74"/>
        <v>0</v>
      </c>
      <c r="AA437" s="10">
        <f t="shared" si="75"/>
        <v>0</v>
      </c>
      <c r="AB437" s="73">
        <v>47028544.359999999</v>
      </c>
      <c r="AC437" s="7">
        <f t="shared" si="76"/>
        <v>0</v>
      </c>
      <c r="AE437" s="6" t="s">
        <v>1546</v>
      </c>
      <c r="AF437" s="6" t="s">
        <v>902</v>
      </c>
      <c r="AG437" s="6" t="s">
        <v>1559</v>
      </c>
      <c r="AH437" s="6" t="s">
        <v>1565</v>
      </c>
      <c r="AI437" s="6" t="s">
        <v>889</v>
      </c>
      <c r="AJ437" s="6" t="s">
        <v>1560</v>
      </c>
      <c r="AK437" s="6" t="s">
        <v>1550</v>
      </c>
      <c r="AL437" s="6" t="s">
        <v>1567</v>
      </c>
      <c r="AM437" s="6" t="s">
        <v>1554</v>
      </c>
      <c r="AN437" s="6" t="s">
        <v>1564</v>
      </c>
      <c r="AO437" s="6" t="s">
        <v>897</v>
      </c>
      <c r="AP437" s="6" t="s">
        <v>884</v>
      </c>
      <c r="AQ437" s="6" t="s">
        <v>2319</v>
      </c>
      <c r="AR437" s="6" t="s">
        <v>2319</v>
      </c>
      <c r="AS437" s="6" t="s">
        <v>2319</v>
      </c>
      <c r="AT437" s="6" t="s">
        <v>2319</v>
      </c>
    </row>
    <row r="438" spans="1:46" ht="17.25" customHeight="1" x14ac:dyDescent="0.25">
      <c r="A438" t="s">
        <v>1552</v>
      </c>
      <c r="B438" t="s">
        <v>2078</v>
      </c>
      <c r="C438" t="s">
        <v>1547</v>
      </c>
      <c r="D438" s="28" t="str">
        <f t="shared" si="66"/>
        <v>Brick township, Ocean County</v>
      </c>
      <c r="E438" t="s">
        <v>2216</v>
      </c>
      <c r="F438" t="s">
        <v>2203</v>
      </c>
      <c r="G438" s="32">
        <f>COUNTIFS('Raw Data from UFBs'!$A$3:$A$1389,'Summary By Town'!$A438,'Raw Data from UFBs'!$D$3:$D$1389,'Summary By Town'!$G$2)</f>
        <v>0</v>
      </c>
      <c r="H438" s="33">
        <f>SUMIFS('Raw Data from UFBs'!E$3:E$1389,'Raw Data from UFBs'!$A$3:$A$1389,'Summary By Town'!$A438,'Raw Data from UFBs'!$D$3:$D$1389,'Summary By Town'!$G$2)</f>
        <v>0</v>
      </c>
      <c r="I438" s="33">
        <f>SUMIFS('Raw Data from UFBs'!F$3:F$1389,'Raw Data from UFBs'!$A$3:$A$1389,'Summary By Town'!$A438,'Raw Data from UFBs'!$D$3:$D$1389,'Summary By Town'!$G$2)</f>
        <v>0</v>
      </c>
      <c r="J438" s="34">
        <f t="shared" si="67"/>
        <v>0</v>
      </c>
      <c r="K438" s="32">
        <f>COUNTIFS('Raw Data from UFBs'!$A$3:$A$1389,'Summary By Town'!$A438,'Raw Data from UFBs'!$D$3:$D$1389,'Summary By Town'!$K$2)</f>
        <v>0</v>
      </c>
      <c r="L438" s="33">
        <f>SUMIFS('Raw Data from UFBs'!E$3:E$1389,'Raw Data from UFBs'!$A$3:$A$1389,'Summary By Town'!$A438,'Raw Data from UFBs'!$D$3:$D$1389,'Summary By Town'!$K$2)</f>
        <v>0</v>
      </c>
      <c r="M438" s="33">
        <f>SUMIFS('Raw Data from UFBs'!F$3:F$1389,'Raw Data from UFBs'!$A$3:$A$1389,'Summary By Town'!$A438,'Raw Data from UFBs'!$D$3:$D$1389,'Summary By Town'!$K$2)</f>
        <v>0</v>
      </c>
      <c r="N438" s="34">
        <f t="shared" si="68"/>
        <v>0</v>
      </c>
      <c r="O438" s="32">
        <f>COUNTIFS('Raw Data from UFBs'!$A$3:$A$1389,'Summary By Town'!$A438,'Raw Data from UFBs'!$D$3:$D$1389,'Summary By Town'!$O$2)</f>
        <v>0</v>
      </c>
      <c r="P438" s="33">
        <f>SUMIFS('Raw Data from UFBs'!E$3:E$1389,'Raw Data from UFBs'!$A$3:$A$1389,'Summary By Town'!$A438,'Raw Data from UFBs'!$D$3:$D$1389,'Summary By Town'!$O$2)</f>
        <v>0</v>
      </c>
      <c r="Q438" s="33">
        <f>SUMIFS('Raw Data from UFBs'!F$3:F$1389,'Raw Data from UFBs'!$A$3:$A$1389,'Summary By Town'!$A438,'Raw Data from UFBs'!$D$3:$D$1389,'Summary By Town'!$O$2)</f>
        <v>0</v>
      </c>
      <c r="R438" s="34">
        <f t="shared" si="69"/>
        <v>0</v>
      </c>
      <c r="S438" s="32">
        <f t="shared" si="70"/>
        <v>0</v>
      </c>
      <c r="T438" s="33">
        <f t="shared" si="71"/>
        <v>0</v>
      </c>
      <c r="U438" s="33">
        <f t="shared" si="72"/>
        <v>0</v>
      </c>
      <c r="V438" s="34">
        <f t="shared" si="73"/>
        <v>0</v>
      </c>
      <c r="W438" s="73">
        <v>11083429819</v>
      </c>
      <c r="X438" s="74">
        <v>2.2577130508179581</v>
      </c>
      <c r="Y438" s="75">
        <v>0.32023116183045675</v>
      </c>
      <c r="Z438" s="5">
        <f t="shared" si="74"/>
        <v>0</v>
      </c>
      <c r="AA438" s="10">
        <f t="shared" si="75"/>
        <v>0</v>
      </c>
      <c r="AB438" s="73">
        <v>104245623.41</v>
      </c>
      <c r="AC438" s="7">
        <f t="shared" si="76"/>
        <v>0</v>
      </c>
      <c r="AE438" s="6" t="s">
        <v>782</v>
      </c>
      <c r="AF438" s="6" t="s">
        <v>846</v>
      </c>
      <c r="AG438" s="6" t="s">
        <v>1558</v>
      </c>
      <c r="AH438" s="6" t="s">
        <v>884</v>
      </c>
      <c r="AI438" s="6" t="s">
        <v>1548</v>
      </c>
      <c r="AJ438" s="6" t="s">
        <v>1562</v>
      </c>
      <c r="AK438" s="6" t="s">
        <v>893</v>
      </c>
      <c r="AL438" s="6" t="s">
        <v>1496</v>
      </c>
      <c r="AM438" s="6" t="s">
        <v>2319</v>
      </c>
      <c r="AN438" s="6" t="s">
        <v>2319</v>
      </c>
      <c r="AO438" s="6" t="s">
        <v>2319</v>
      </c>
      <c r="AP438" s="6" t="s">
        <v>2319</v>
      </c>
      <c r="AQ438" s="6" t="s">
        <v>2319</v>
      </c>
      <c r="AR438" s="6" t="s">
        <v>2319</v>
      </c>
      <c r="AS438" s="6" t="s">
        <v>2319</v>
      </c>
      <c r="AT438" s="6" t="s">
        <v>2319</v>
      </c>
    </row>
    <row r="439" spans="1:46" ht="17.25" customHeight="1" x14ac:dyDescent="0.25">
      <c r="A439" t="s">
        <v>1553</v>
      </c>
      <c r="B439" t="s">
        <v>2079</v>
      </c>
      <c r="C439" t="s">
        <v>1547</v>
      </c>
      <c r="D439" s="28" t="str">
        <f t="shared" si="66"/>
        <v>Eagleswood township, Ocean County</v>
      </c>
      <c r="E439" t="s">
        <v>2216</v>
      </c>
      <c r="F439" t="s">
        <v>2204</v>
      </c>
      <c r="G439" s="32">
        <f>COUNTIFS('Raw Data from UFBs'!$A$3:$A$1389,'Summary By Town'!$A439,'Raw Data from UFBs'!$D$3:$D$1389,'Summary By Town'!$G$2)</f>
        <v>0</v>
      </c>
      <c r="H439" s="33">
        <f>SUMIFS('Raw Data from UFBs'!E$3:E$1389,'Raw Data from UFBs'!$A$3:$A$1389,'Summary By Town'!$A439,'Raw Data from UFBs'!$D$3:$D$1389,'Summary By Town'!$G$2)</f>
        <v>0</v>
      </c>
      <c r="I439" s="33">
        <f>SUMIFS('Raw Data from UFBs'!F$3:F$1389,'Raw Data from UFBs'!$A$3:$A$1389,'Summary By Town'!$A439,'Raw Data from UFBs'!$D$3:$D$1389,'Summary By Town'!$G$2)</f>
        <v>0</v>
      </c>
      <c r="J439" s="34">
        <f t="shared" si="67"/>
        <v>0</v>
      </c>
      <c r="K439" s="32">
        <f>COUNTIFS('Raw Data from UFBs'!$A$3:$A$1389,'Summary By Town'!$A439,'Raw Data from UFBs'!$D$3:$D$1389,'Summary By Town'!$K$2)</f>
        <v>0</v>
      </c>
      <c r="L439" s="33">
        <f>SUMIFS('Raw Data from UFBs'!E$3:E$1389,'Raw Data from UFBs'!$A$3:$A$1389,'Summary By Town'!$A439,'Raw Data from UFBs'!$D$3:$D$1389,'Summary By Town'!$K$2)</f>
        <v>0</v>
      </c>
      <c r="M439" s="33">
        <f>SUMIFS('Raw Data from UFBs'!F$3:F$1389,'Raw Data from UFBs'!$A$3:$A$1389,'Summary By Town'!$A439,'Raw Data from UFBs'!$D$3:$D$1389,'Summary By Town'!$K$2)</f>
        <v>0</v>
      </c>
      <c r="N439" s="34">
        <f t="shared" si="68"/>
        <v>0</v>
      </c>
      <c r="O439" s="32">
        <f>COUNTIFS('Raw Data from UFBs'!$A$3:$A$1389,'Summary By Town'!$A439,'Raw Data from UFBs'!$D$3:$D$1389,'Summary By Town'!$O$2)</f>
        <v>0</v>
      </c>
      <c r="P439" s="33">
        <f>SUMIFS('Raw Data from UFBs'!E$3:E$1389,'Raw Data from UFBs'!$A$3:$A$1389,'Summary By Town'!$A439,'Raw Data from UFBs'!$D$3:$D$1389,'Summary By Town'!$O$2)</f>
        <v>0</v>
      </c>
      <c r="Q439" s="33">
        <f>SUMIFS('Raw Data from UFBs'!F$3:F$1389,'Raw Data from UFBs'!$A$3:$A$1389,'Summary By Town'!$A439,'Raw Data from UFBs'!$D$3:$D$1389,'Summary By Town'!$O$2)</f>
        <v>0</v>
      </c>
      <c r="R439" s="34">
        <f t="shared" si="69"/>
        <v>0</v>
      </c>
      <c r="S439" s="32">
        <f t="shared" si="70"/>
        <v>0</v>
      </c>
      <c r="T439" s="33">
        <f t="shared" si="71"/>
        <v>0</v>
      </c>
      <c r="U439" s="33">
        <f t="shared" si="72"/>
        <v>0</v>
      </c>
      <c r="V439" s="34">
        <f t="shared" si="73"/>
        <v>0</v>
      </c>
      <c r="W439" s="73">
        <v>267544700</v>
      </c>
      <c r="X439" s="74">
        <v>2.62973832929403</v>
      </c>
      <c r="Y439" s="75">
        <v>0.15818030046757048</v>
      </c>
      <c r="Z439" s="5">
        <f t="shared" si="74"/>
        <v>0</v>
      </c>
      <c r="AA439" s="10">
        <f t="shared" si="75"/>
        <v>0</v>
      </c>
      <c r="AB439" s="73">
        <v>1778137</v>
      </c>
      <c r="AC439" s="7">
        <f t="shared" si="76"/>
        <v>0</v>
      </c>
      <c r="AE439" s="6" t="s">
        <v>1557</v>
      </c>
      <c r="AF439" s="6" t="s">
        <v>895</v>
      </c>
      <c r="AG439" s="6" t="s">
        <v>905</v>
      </c>
      <c r="AH439" s="6" t="s">
        <v>2319</v>
      </c>
      <c r="AI439" s="6" t="s">
        <v>2319</v>
      </c>
      <c r="AJ439" s="6" t="s">
        <v>2319</v>
      </c>
      <c r="AK439" s="6" t="s">
        <v>2319</v>
      </c>
      <c r="AL439" s="6" t="s">
        <v>2319</v>
      </c>
      <c r="AM439" s="6" t="s">
        <v>2319</v>
      </c>
      <c r="AN439" s="6" t="s">
        <v>2319</v>
      </c>
      <c r="AO439" s="6" t="s">
        <v>2319</v>
      </c>
      <c r="AP439" s="6" t="s">
        <v>2319</v>
      </c>
      <c r="AQ439" s="6" t="s">
        <v>2319</v>
      </c>
      <c r="AR439" s="6" t="s">
        <v>2319</v>
      </c>
      <c r="AS439" s="6" t="s">
        <v>2319</v>
      </c>
      <c r="AT439" s="6" t="s">
        <v>2319</v>
      </c>
    </row>
    <row r="440" spans="1:46" ht="17.25" customHeight="1" x14ac:dyDescent="0.25">
      <c r="A440" t="s">
        <v>888</v>
      </c>
      <c r="B440" t="s">
        <v>2080</v>
      </c>
      <c r="C440" t="s">
        <v>1547</v>
      </c>
      <c r="D440" s="28" t="str">
        <f t="shared" si="66"/>
        <v>Jackson township, Ocean County</v>
      </c>
      <c r="E440" t="s">
        <v>2216</v>
      </c>
      <c r="F440" t="s">
        <v>2204</v>
      </c>
      <c r="G440" s="32">
        <f>COUNTIFS('Raw Data from UFBs'!$A$3:$A$1389,'Summary By Town'!$A440,'Raw Data from UFBs'!$D$3:$D$1389,'Summary By Town'!$G$2)</f>
        <v>0</v>
      </c>
      <c r="H440" s="33">
        <f>SUMIFS('Raw Data from UFBs'!E$3:E$1389,'Raw Data from UFBs'!$A$3:$A$1389,'Summary By Town'!$A440,'Raw Data from UFBs'!$D$3:$D$1389,'Summary By Town'!$G$2)</f>
        <v>0</v>
      </c>
      <c r="I440" s="33">
        <f>SUMIFS('Raw Data from UFBs'!F$3:F$1389,'Raw Data from UFBs'!$A$3:$A$1389,'Summary By Town'!$A440,'Raw Data from UFBs'!$D$3:$D$1389,'Summary By Town'!$G$2)</f>
        <v>0</v>
      </c>
      <c r="J440" s="34">
        <f t="shared" si="67"/>
        <v>0</v>
      </c>
      <c r="K440" s="32">
        <f>COUNTIFS('Raw Data from UFBs'!$A$3:$A$1389,'Summary By Town'!$A440,'Raw Data from UFBs'!$D$3:$D$1389,'Summary By Town'!$K$2)</f>
        <v>0</v>
      </c>
      <c r="L440" s="33">
        <f>SUMIFS('Raw Data from UFBs'!E$3:E$1389,'Raw Data from UFBs'!$A$3:$A$1389,'Summary By Town'!$A440,'Raw Data from UFBs'!$D$3:$D$1389,'Summary By Town'!$K$2)</f>
        <v>0</v>
      </c>
      <c r="M440" s="33">
        <f>SUMIFS('Raw Data from UFBs'!F$3:F$1389,'Raw Data from UFBs'!$A$3:$A$1389,'Summary By Town'!$A440,'Raw Data from UFBs'!$D$3:$D$1389,'Summary By Town'!$K$2)</f>
        <v>0</v>
      </c>
      <c r="N440" s="34">
        <f t="shared" si="68"/>
        <v>0</v>
      </c>
      <c r="O440" s="32">
        <f>COUNTIFS('Raw Data from UFBs'!$A$3:$A$1389,'Summary By Town'!$A440,'Raw Data from UFBs'!$D$3:$D$1389,'Summary By Town'!$O$2)</f>
        <v>0</v>
      </c>
      <c r="P440" s="33">
        <f>SUMIFS('Raw Data from UFBs'!E$3:E$1389,'Raw Data from UFBs'!$A$3:$A$1389,'Summary By Town'!$A440,'Raw Data from UFBs'!$D$3:$D$1389,'Summary By Town'!$O$2)</f>
        <v>0</v>
      </c>
      <c r="Q440" s="33">
        <f>SUMIFS('Raw Data from UFBs'!F$3:F$1389,'Raw Data from UFBs'!$A$3:$A$1389,'Summary By Town'!$A440,'Raw Data from UFBs'!$D$3:$D$1389,'Summary By Town'!$O$2)</f>
        <v>0</v>
      </c>
      <c r="R440" s="34">
        <f t="shared" si="69"/>
        <v>0</v>
      </c>
      <c r="S440" s="32">
        <f t="shared" si="70"/>
        <v>0</v>
      </c>
      <c r="T440" s="33">
        <f t="shared" si="71"/>
        <v>0</v>
      </c>
      <c r="U440" s="33">
        <f t="shared" si="72"/>
        <v>0</v>
      </c>
      <c r="V440" s="34">
        <f t="shared" si="73"/>
        <v>0</v>
      </c>
      <c r="W440" s="73">
        <v>7334889781</v>
      </c>
      <c r="X440" s="74">
        <v>2.3412738767349928</v>
      </c>
      <c r="Y440" s="75">
        <v>0.21614533539675559</v>
      </c>
      <c r="Z440" s="5">
        <f t="shared" si="74"/>
        <v>0</v>
      </c>
      <c r="AA440" s="10">
        <f t="shared" si="75"/>
        <v>0</v>
      </c>
      <c r="AB440" s="73">
        <v>44789978.870000005</v>
      </c>
      <c r="AC440" s="7">
        <f t="shared" si="76"/>
        <v>0</v>
      </c>
      <c r="AE440" s="6" t="s">
        <v>1518</v>
      </c>
      <c r="AF440" s="6" t="s">
        <v>782</v>
      </c>
      <c r="AG440" s="6" t="s">
        <v>1506</v>
      </c>
      <c r="AH440" s="6" t="s">
        <v>776</v>
      </c>
      <c r="AI440" s="6" t="s">
        <v>897</v>
      </c>
      <c r="AJ440" s="6" t="s">
        <v>884</v>
      </c>
      <c r="AK440" s="6" t="s">
        <v>893</v>
      </c>
      <c r="AL440" s="6" t="s">
        <v>1561</v>
      </c>
      <c r="AM440" s="6" t="s">
        <v>2319</v>
      </c>
      <c r="AN440" s="6" t="s">
        <v>2319</v>
      </c>
      <c r="AO440" s="6" t="s">
        <v>2319</v>
      </c>
      <c r="AP440" s="6" t="s">
        <v>2319</v>
      </c>
      <c r="AQ440" s="6" t="s">
        <v>2319</v>
      </c>
      <c r="AR440" s="6" t="s">
        <v>2319</v>
      </c>
      <c r="AS440" s="6" t="s">
        <v>2319</v>
      </c>
      <c r="AT440" s="6" t="s">
        <v>2319</v>
      </c>
    </row>
    <row r="441" spans="1:46" ht="17.25" customHeight="1" x14ac:dyDescent="0.25">
      <c r="A441" t="s">
        <v>889</v>
      </c>
      <c r="B441" t="s">
        <v>2081</v>
      </c>
      <c r="C441" t="s">
        <v>1547</v>
      </c>
      <c r="D441" s="28" t="str">
        <f t="shared" si="66"/>
        <v>Lacey township, Ocean County</v>
      </c>
      <c r="E441" t="s">
        <v>2216</v>
      </c>
      <c r="F441" t="s">
        <v>2204</v>
      </c>
      <c r="G441" s="32">
        <f>COUNTIFS('Raw Data from UFBs'!$A$3:$A$1389,'Summary By Town'!$A441,'Raw Data from UFBs'!$D$3:$D$1389,'Summary By Town'!$G$2)</f>
        <v>3</v>
      </c>
      <c r="H441" s="33">
        <f>SUMIFS('Raw Data from UFBs'!E$3:E$1389,'Raw Data from UFBs'!$A$3:$A$1389,'Summary By Town'!$A441,'Raw Data from UFBs'!$D$3:$D$1389,'Summary By Town'!$G$2)</f>
        <v>174671.87</v>
      </c>
      <c r="I441" s="33">
        <f>SUMIFS('Raw Data from UFBs'!F$3:F$1389,'Raw Data from UFBs'!$A$3:$A$1389,'Summary By Town'!$A441,'Raw Data from UFBs'!$D$3:$D$1389,'Summary By Town'!$G$2)</f>
        <v>30382900</v>
      </c>
      <c r="J441" s="34">
        <f t="shared" si="67"/>
        <v>642766.56357962347</v>
      </c>
      <c r="K441" s="32">
        <f>COUNTIFS('Raw Data from UFBs'!$A$3:$A$1389,'Summary By Town'!$A441,'Raw Data from UFBs'!$D$3:$D$1389,'Summary By Town'!$K$2)</f>
        <v>0</v>
      </c>
      <c r="L441" s="33">
        <f>SUMIFS('Raw Data from UFBs'!E$3:E$1389,'Raw Data from UFBs'!$A$3:$A$1389,'Summary By Town'!$A441,'Raw Data from UFBs'!$D$3:$D$1389,'Summary By Town'!$K$2)</f>
        <v>0</v>
      </c>
      <c r="M441" s="33">
        <f>SUMIFS('Raw Data from UFBs'!F$3:F$1389,'Raw Data from UFBs'!$A$3:$A$1389,'Summary By Town'!$A441,'Raw Data from UFBs'!$D$3:$D$1389,'Summary By Town'!$K$2)</f>
        <v>0</v>
      </c>
      <c r="N441" s="34">
        <f t="shared" si="68"/>
        <v>0</v>
      </c>
      <c r="O441" s="32">
        <f>COUNTIFS('Raw Data from UFBs'!$A$3:$A$1389,'Summary By Town'!$A441,'Raw Data from UFBs'!$D$3:$D$1389,'Summary By Town'!$O$2)</f>
        <v>0</v>
      </c>
      <c r="P441" s="33">
        <f>SUMIFS('Raw Data from UFBs'!E$3:E$1389,'Raw Data from UFBs'!$A$3:$A$1389,'Summary By Town'!$A441,'Raw Data from UFBs'!$D$3:$D$1389,'Summary By Town'!$O$2)</f>
        <v>0</v>
      </c>
      <c r="Q441" s="33">
        <f>SUMIFS('Raw Data from UFBs'!F$3:F$1389,'Raw Data from UFBs'!$A$3:$A$1389,'Summary By Town'!$A441,'Raw Data from UFBs'!$D$3:$D$1389,'Summary By Town'!$O$2)</f>
        <v>0</v>
      </c>
      <c r="R441" s="34">
        <f t="shared" si="69"/>
        <v>0</v>
      </c>
      <c r="S441" s="32">
        <f t="shared" si="70"/>
        <v>3</v>
      </c>
      <c r="T441" s="33">
        <f t="shared" si="71"/>
        <v>174671.87</v>
      </c>
      <c r="U441" s="33">
        <f t="shared" si="72"/>
        <v>30382900</v>
      </c>
      <c r="V441" s="34">
        <f t="shared" si="73"/>
        <v>642766.56357962347</v>
      </c>
      <c r="W441" s="73">
        <v>4279034013</v>
      </c>
      <c r="X441" s="74">
        <v>2.1155536949390066</v>
      </c>
      <c r="Y441" s="75">
        <v>0.18229144055232155</v>
      </c>
      <c r="Z441" s="5">
        <f t="shared" si="74"/>
        <v>85329.656007527097</v>
      </c>
      <c r="AA441" s="10">
        <f t="shared" si="75"/>
        <v>7.1004109590376372E-3</v>
      </c>
      <c r="AB441" s="73">
        <v>32535500</v>
      </c>
      <c r="AC441" s="7">
        <f t="shared" si="76"/>
        <v>2.6226631220521305E-3</v>
      </c>
      <c r="AE441" s="6" t="s">
        <v>915</v>
      </c>
      <c r="AF441" s="6" t="s">
        <v>902</v>
      </c>
      <c r="AG441" s="6" t="s">
        <v>1379</v>
      </c>
      <c r="AH441" s="6" t="s">
        <v>1551</v>
      </c>
      <c r="AI441" s="6" t="s">
        <v>897</v>
      </c>
      <c r="AJ441" s="6" t="s">
        <v>2319</v>
      </c>
      <c r="AK441" s="6" t="s">
        <v>2319</v>
      </c>
      <c r="AL441" s="6" t="s">
        <v>2319</v>
      </c>
      <c r="AM441" s="6" t="s">
        <v>2319</v>
      </c>
      <c r="AN441" s="6" t="s">
        <v>2319</v>
      </c>
      <c r="AO441" s="6" t="s">
        <v>2319</v>
      </c>
      <c r="AP441" s="6" t="s">
        <v>2319</v>
      </c>
      <c r="AQ441" s="6" t="s">
        <v>2319</v>
      </c>
      <c r="AR441" s="6" t="s">
        <v>2319</v>
      </c>
      <c r="AS441" s="6" t="s">
        <v>2319</v>
      </c>
      <c r="AT441" s="6" t="s">
        <v>2319</v>
      </c>
    </row>
    <row r="442" spans="1:46" ht="17.25" customHeight="1" x14ac:dyDescent="0.25">
      <c r="A442" t="s">
        <v>893</v>
      </c>
      <c r="B442" t="s">
        <v>2082</v>
      </c>
      <c r="C442" t="s">
        <v>1547</v>
      </c>
      <c r="D442" s="28" t="str">
        <f t="shared" si="66"/>
        <v>Lakewood township, Ocean County</v>
      </c>
      <c r="E442" t="s">
        <v>2216</v>
      </c>
      <c r="F442" t="s">
        <v>2202</v>
      </c>
      <c r="G442" s="32">
        <f>COUNTIFS('Raw Data from UFBs'!$A$3:$A$1389,'Summary By Town'!$A442,'Raw Data from UFBs'!$D$3:$D$1389,'Summary By Town'!$G$2)</f>
        <v>0</v>
      </c>
      <c r="H442" s="33">
        <f>SUMIFS('Raw Data from UFBs'!E$3:E$1389,'Raw Data from UFBs'!$A$3:$A$1389,'Summary By Town'!$A442,'Raw Data from UFBs'!$D$3:$D$1389,'Summary By Town'!$G$2)</f>
        <v>0</v>
      </c>
      <c r="I442" s="33">
        <f>SUMIFS('Raw Data from UFBs'!F$3:F$1389,'Raw Data from UFBs'!$A$3:$A$1389,'Summary By Town'!$A442,'Raw Data from UFBs'!$D$3:$D$1389,'Summary By Town'!$G$2)</f>
        <v>0</v>
      </c>
      <c r="J442" s="34">
        <f t="shared" si="67"/>
        <v>0</v>
      </c>
      <c r="K442" s="32">
        <f>COUNTIFS('Raw Data from UFBs'!$A$3:$A$1389,'Summary By Town'!$A442,'Raw Data from UFBs'!$D$3:$D$1389,'Summary By Town'!$K$2)</f>
        <v>5</v>
      </c>
      <c r="L442" s="33">
        <f>SUMIFS('Raw Data from UFBs'!E$3:E$1389,'Raw Data from UFBs'!$A$3:$A$1389,'Summary By Town'!$A442,'Raw Data from UFBs'!$D$3:$D$1389,'Summary By Town'!$K$2)</f>
        <v>331374.38</v>
      </c>
      <c r="M442" s="33">
        <f>SUMIFS('Raw Data from UFBs'!F$3:F$1389,'Raw Data from UFBs'!$A$3:$A$1389,'Summary By Town'!$A442,'Raw Data from UFBs'!$D$3:$D$1389,'Summary By Town'!$K$2)</f>
        <v>52835000</v>
      </c>
      <c r="N442" s="34">
        <f t="shared" si="68"/>
        <v>1120212.0269815237</v>
      </c>
      <c r="O442" s="32">
        <f>COUNTIFS('Raw Data from UFBs'!$A$3:$A$1389,'Summary By Town'!$A442,'Raw Data from UFBs'!$D$3:$D$1389,'Summary By Town'!$O$2)</f>
        <v>0</v>
      </c>
      <c r="P442" s="33">
        <f>SUMIFS('Raw Data from UFBs'!E$3:E$1389,'Raw Data from UFBs'!$A$3:$A$1389,'Summary By Town'!$A442,'Raw Data from UFBs'!$D$3:$D$1389,'Summary By Town'!$O$2)</f>
        <v>0</v>
      </c>
      <c r="Q442" s="33">
        <f>SUMIFS('Raw Data from UFBs'!F$3:F$1389,'Raw Data from UFBs'!$A$3:$A$1389,'Summary By Town'!$A442,'Raw Data from UFBs'!$D$3:$D$1389,'Summary By Town'!$O$2)</f>
        <v>0</v>
      </c>
      <c r="R442" s="34">
        <f t="shared" si="69"/>
        <v>0</v>
      </c>
      <c r="S442" s="32">
        <f t="shared" si="70"/>
        <v>5</v>
      </c>
      <c r="T442" s="33">
        <f t="shared" si="71"/>
        <v>331374.38</v>
      </c>
      <c r="U442" s="33">
        <f t="shared" si="72"/>
        <v>52835000</v>
      </c>
      <c r="V442" s="34">
        <f t="shared" si="73"/>
        <v>1120212.0269815237</v>
      </c>
      <c r="W442" s="73">
        <v>12230124571</v>
      </c>
      <c r="X442" s="74">
        <v>2.1202082463925875</v>
      </c>
      <c r="Y442" s="75">
        <v>0.30196462291814991</v>
      </c>
      <c r="Z442" s="5">
        <f t="shared" si="74"/>
        <v>238201.06261441647</v>
      </c>
      <c r="AA442" s="10">
        <f t="shared" si="75"/>
        <v>4.3200704697057661E-3</v>
      </c>
      <c r="AB442" s="73">
        <v>101681755</v>
      </c>
      <c r="AC442" s="7">
        <f t="shared" si="76"/>
        <v>2.3426136047161703E-3</v>
      </c>
      <c r="AE442" s="6" t="s">
        <v>888</v>
      </c>
      <c r="AF442" s="6" t="s">
        <v>782</v>
      </c>
      <c r="AG442" s="6" t="s">
        <v>884</v>
      </c>
      <c r="AH442" s="6" t="s">
        <v>1552</v>
      </c>
      <c r="AI442" s="6" t="s">
        <v>2319</v>
      </c>
      <c r="AJ442" s="6" t="s">
        <v>2319</v>
      </c>
      <c r="AK442" s="6" t="s">
        <v>2319</v>
      </c>
      <c r="AL442" s="6" t="s">
        <v>2319</v>
      </c>
      <c r="AM442" s="6" t="s">
        <v>2319</v>
      </c>
      <c r="AN442" s="6" t="s">
        <v>2319</v>
      </c>
      <c r="AO442" s="6" t="s">
        <v>2319</v>
      </c>
      <c r="AP442" s="6" t="s">
        <v>2319</v>
      </c>
      <c r="AQ442" s="6" t="s">
        <v>2319</v>
      </c>
      <c r="AR442" s="6" t="s">
        <v>2319</v>
      </c>
      <c r="AS442" s="6" t="s">
        <v>2319</v>
      </c>
      <c r="AT442" s="6" t="s">
        <v>2319</v>
      </c>
    </row>
    <row r="443" spans="1:46" ht="17.25" customHeight="1" x14ac:dyDescent="0.25">
      <c r="A443" t="s">
        <v>895</v>
      </c>
      <c r="B443" t="s">
        <v>2083</v>
      </c>
      <c r="C443" t="s">
        <v>1547</v>
      </c>
      <c r="D443" s="28" t="str">
        <f t="shared" si="66"/>
        <v>Little Egg Harbor township, Ocean County</v>
      </c>
      <c r="E443" t="s">
        <v>2216</v>
      </c>
      <c r="F443" t="s">
        <v>2204</v>
      </c>
      <c r="G443" s="32">
        <f>COUNTIFS('Raw Data from UFBs'!$A$3:$A$1389,'Summary By Town'!$A443,'Raw Data from UFBs'!$D$3:$D$1389,'Summary By Town'!$G$2)</f>
        <v>1</v>
      </c>
      <c r="H443" s="33">
        <f>SUMIFS('Raw Data from UFBs'!E$3:E$1389,'Raw Data from UFBs'!$A$3:$A$1389,'Summary By Town'!$A443,'Raw Data from UFBs'!$D$3:$D$1389,'Summary By Town'!$G$2)</f>
        <v>71259.899999999994</v>
      </c>
      <c r="I443" s="33">
        <f>SUMIFS('Raw Data from UFBs'!F$3:F$1389,'Raw Data from UFBs'!$A$3:$A$1389,'Summary By Town'!$A443,'Raw Data from UFBs'!$D$3:$D$1389,'Summary By Town'!$G$2)</f>
        <v>13069500</v>
      </c>
      <c r="J443" s="34">
        <f t="shared" si="67"/>
        <v>324049.32625568321</v>
      </c>
      <c r="K443" s="32">
        <f>COUNTIFS('Raw Data from UFBs'!$A$3:$A$1389,'Summary By Town'!$A443,'Raw Data from UFBs'!$D$3:$D$1389,'Summary By Town'!$K$2)</f>
        <v>0</v>
      </c>
      <c r="L443" s="33">
        <f>SUMIFS('Raw Data from UFBs'!E$3:E$1389,'Raw Data from UFBs'!$A$3:$A$1389,'Summary By Town'!$A443,'Raw Data from UFBs'!$D$3:$D$1389,'Summary By Town'!$K$2)</f>
        <v>0</v>
      </c>
      <c r="M443" s="33">
        <f>SUMIFS('Raw Data from UFBs'!F$3:F$1389,'Raw Data from UFBs'!$A$3:$A$1389,'Summary By Town'!$A443,'Raw Data from UFBs'!$D$3:$D$1389,'Summary By Town'!$K$2)</f>
        <v>0</v>
      </c>
      <c r="N443" s="34">
        <f t="shared" si="68"/>
        <v>0</v>
      </c>
      <c r="O443" s="32">
        <f>COUNTIFS('Raw Data from UFBs'!$A$3:$A$1389,'Summary By Town'!$A443,'Raw Data from UFBs'!$D$3:$D$1389,'Summary By Town'!$O$2)</f>
        <v>0</v>
      </c>
      <c r="P443" s="33">
        <f>SUMIFS('Raw Data from UFBs'!E$3:E$1389,'Raw Data from UFBs'!$A$3:$A$1389,'Summary By Town'!$A443,'Raw Data from UFBs'!$D$3:$D$1389,'Summary By Town'!$O$2)</f>
        <v>0</v>
      </c>
      <c r="Q443" s="33">
        <f>SUMIFS('Raw Data from UFBs'!F$3:F$1389,'Raw Data from UFBs'!$A$3:$A$1389,'Summary By Town'!$A443,'Raw Data from UFBs'!$D$3:$D$1389,'Summary By Town'!$O$2)</f>
        <v>0</v>
      </c>
      <c r="R443" s="34">
        <f t="shared" si="69"/>
        <v>0</v>
      </c>
      <c r="S443" s="32">
        <f t="shared" si="70"/>
        <v>1</v>
      </c>
      <c r="T443" s="33">
        <f t="shared" si="71"/>
        <v>71259.899999999994</v>
      </c>
      <c r="U443" s="33">
        <f t="shared" si="72"/>
        <v>13069500</v>
      </c>
      <c r="V443" s="34">
        <f t="shared" si="73"/>
        <v>324049.32625568321</v>
      </c>
      <c r="W443" s="73">
        <v>2531916885</v>
      </c>
      <c r="X443" s="74">
        <v>2.479431701715316</v>
      </c>
      <c r="Y443" s="75">
        <v>0.29966682173619713</v>
      </c>
      <c r="Z443" s="5">
        <f t="shared" si="74"/>
        <v>75752.603934557366</v>
      </c>
      <c r="AA443" s="10">
        <f t="shared" si="75"/>
        <v>5.1618993014456716E-3</v>
      </c>
      <c r="AB443" s="73">
        <v>24531351.689999998</v>
      </c>
      <c r="AC443" s="7">
        <f t="shared" si="76"/>
        <v>3.0879914360951127E-3</v>
      </c>
      <c r="AE443" s="6" t="s">
        <v>33</v>
      </c>
      <c r="AF443" s="6" t="s">
        <v>1549</v>
      </c>
      <c r="AG443" s="6" t="s">
        <v>1569</v>
      </c>
      <c r="AH443" s="6" t="s">
        <v>1557</v>
      </c>
      <c r="AI443" s="6" t="s">
        <v>1553</v>
      </c>
      <c r="AJ443" s="6" t="s">
        <v>1360</v>
      </c>
      <c r="AK443" s="6" t="s">
        <v>905</v>
      </c>
      <c r="AL443" s="6" t="s">
        <v>1379</v>
      </c>
      <c r="AM443" s="6" t="s">
        <v>2319</v>
      </c>
      <c r="AN443" s="6" t="s">
        <v>2319</v>
      </c>
      <c r="AO443" s="6" t="s">
        <v>2319</v>
      </c>
      <c r="AP443" s="6" t="s">
        <v>2319</v>
      </c>
      <c r="AQ443" s="6" t="s">
        <v>2319</v>
      </c>
      <c r="AR443" s="6" t="s">
        <v>2319</v>
      </c>
      <c r="AS443" s="6" t="s">
        <v>2319</v>
      </c>
      <c r="AT443" s="6" t="s">
        <v>2319</v>
      </c>
    </row>
    <row r="444" spans="1:46" ht="17.25" customHeight="1" x14ac:dyDescent="0.25">
      <c r="A444" t="s">
        <v>1557</v>
      </c>
      <c r="B444" t="s">
        <v>2084</v>
      </c>
      <c r="C444" t="s">
        <v>1547</v>
      </c>
      <c r="D444" s="28" t="str">
        <f t="shared" si="66"/>
        <v>Long Beach township, Ocean County</v>
      </c>
      <c r="E444" t="s">
        <v>2216</v>
      </c>
      <c r="F444" t="s">
        <v>2201</v>
      </c>
      <c r="G444" s="32">
        <f>COUNTIFS('Raw Data from UFBs'!$A$3:$A$1389,'Summary By Town'!$A444,'Raw Data from UFBs'!$D$3:$D$1389,'Summary By Town'!$G$2)</f>
        <v>0</v>
      </c>
      <c r="H444" s="33">
        <f>SUMIFS('Raw Data from UFBs'!E$3:E$1389,'Raw Data from UFBs'!$A$3:$A$1389,'Summary By Town'!$A444,'Raw Data from UFBs'!$D$3:$D$1389,'Summary By Town'!$G$2)</f>
        <v>0</v>
      </c>
      <c r="I444" s="33">
        <f>SUMIFS('Raw Data from UFBs'!F$3:F$1389,'Raw Data from UFBs'!$A$3:$A$1389,'Summary By Town'!$A444,'Raw Data from UFBs'!$D$3:$D$1389,'Summary By Town'!$G$2)</f>
        <v>0</v>
      </c>
      <c r="J444" s="34">
        <f t="shared" si="67"/>
        <v>0</v>
      </c>
      <c r="K444" s="32">
        <f>COUNTIFS('Raw Data from UFBs'!$A$3:$A$1389,'Summary By Town'!$A444,'Raw Data from UFBs'!$D$3:$D$1389,'Summary By Town'!$K$2)</f>
        <v>0</v>
      </c>
      <c r="L444" s="33">
        <f>SUMIFS('Raw Data from UFBs'!E$3:E$1389,'Raw Data from UFBs'!$A$3:$A$1389,'Summary By Town'!$A444,'Raw Data from UFBs'!$D$3:$D$1389,'Summary By Town'!$K$2)</f>
        <v>0</v>
      </c>
      <c r="M444" s="33">
        <f>SUMIFS('Raw Data from UFBs'!F$3:F$1389,'Raw Data from UFBs'!$A$3:$A$1389,'Summary By Town'!$A444,'Raw Data from UFBs'!$D$3:$D$1389,'Summary By Town'!$K$2)</f>
        <v>0</v>
      </c>
      <c r="N444" s="34">
        <f t="shared" si="68"/>
        <v>0</v>
      </c>
      <c r="O444" s="32">
        <f>COUNTIFS('Raw Data from UFBs'!$A$3:$A$1389,'Summary By Town'!$A444,'Raw Data from UFBs'!$D$3:$D$1389,'Summary By Town'!$O$2)</f>
        <v>0</v>
      </c>
      <c r="P444" s="33">
        <f>SUMIFS('Raw Data from UFBs'!E$3:E$1389,'Raw Data from UFBs'!$A$3:$A$1389,'Summary By Town'!$A444,'Raw Data from UFBs'!$D$3:$D$1389,'Summary By Town'!$O$2)</f>
        <v>0</v>
      </c>
      <c r="Q444" s="33">
        <f>SUMIFS('Raw Data from UFBs'!F$3:F$1389,'Raw Data from UFBs'!$A$3:$A$1389,'Summary By Town'!$A444,'Raw Data from UFBs'!$D$3:$D$1389,'Summary By Town'!$O$2)</f>
        <v>0</v>
      </c>
      <c r="R444" s="34">
        <f t="shared" si="69"/>
        <v>0</v>
      </c>
      <c r="S444" s="32">
        <f t="shared" si="70"/>
        <v>0</v>
      </c>
      <c r="T444" s="33">
        <f t="shared" si="71"/>
        <v>0</v>
      </c>
      <c r="U444" s="33">
        <f t="shared" si="72"/>
        <v>0</v>
      </c>
      <c r="V444" s="34">
        <f t="shared" si="73"/>
        <v>0</v>
      </c>
      <c r="W444" s="73">
        <v>8080716365</v>
      </c>
      <c r="X444" s="74">
        <v>1.0026127543861907</v>
      </c>
      <c r="Y444" s="75">
        <v>0.25333808485973397</v>
      </c>
      <c r="Z444" s="5">
        <f t="shared" si="74"/>
        <v>0</v>
      </c>
      <c r="AA444" s="10">
        <f t="shared" si="75"/>
        <v>0</v>
      </c>
      <c r="AB444" s="73">
        <v>28429890</v>
      </c>
      <c r="AC444" s="7">
        <f t="shared" si="76"/>
        <v>0</v>
      </c>
      <c r="AE444" s="6" t="s">
        <v>33</v>
      </c>
      <c r="AF444" s="6" t="s">
        <v>1549</v>
      </c>
      <c r="AG444" s="6" t="s">
        <v>1566</v>
      </c>
      <c r="AH444" s="6" t="s">
        <v>1568</v>
      </c>
      <c r="AI444" s="6" t="s">
        <v>885</v>
      </c>
      <c r="AJ444" s="6" t="s">
        <v>1553</v>
      </c>
      <c r="AK444" s="6" t="s">
        <v>1546</v>
      </c>
      <c r="AL444" s="6" t="s">
        <v>895</v>
      </c>
      <c r="AM444" s="6" t="s">
        <v>905</v>
      </c>
      <c r="AN444" s="6" t="s">
        <v>915</v>
      </c>
      <c r="AO444" s="6" t="s">
        <v>902</v>
      </c>
      <c r="AP444" s="6" t="s">
        <v>2319</v>
      </c>
      <c r="AQ444" s="6" t="s">
        <v>2319</v>
      </c>
      <c r="AR444" s="6" t="s">
        <v>2319</v>
      </c>
      <c r="AS444" s="6" t="s">
        <v>2319</v>
      </c>
      <c r="AT444" s="6" t="s">
        <v>2319</v>
      </c>
    </row>
    <row r="445" spans="1:46" ht="17.25" customHeight="1" x14ac:dyDescent="0.25">
      <c r="A445" t="s">
        <v>897</v>
      </c>
      <c r="B445" t="s">
        <v>2085</v>
      </c>
      <c r="C445" t="s">
        <v>1547</v>
      </c>
      <c r="D445" s="28" t="str">
        <f t="shared" si="66"/>
        <v>Manchester township, Ocean County</v>
      </c>
      <c r="E445" t="s">
        <v>2216</v>
      </c>
      <c r="F445" t="s">
        <v>2204</v>
      </c>
      <c r="G445" s="32">
        <f>COUNTIFS('Raw Data from UFBs'!$A$3:$A$1389,'Summary By Town'!$A445,'Raw Data from UFBs'!$D$3:$D$1389,'Summary By Town'!$G$2)</f>
        <v>6</v>
      </c>
      <c r="H445" s="33">
        <f>SUMIFS('Raw Data from UFBs'!E$3:E$1389,'Raw Data from UFBs'!$A$3:$A$1389,'Summary By Town'!$A445,'Raw Data from UFBs'!$D$3:$D$1389,'Summary By Town'!$G$2)</f>
        <v>143632.47</v>
      </c>
      <c r="I445" s="33">
        <f>SUMIFS('Raw Data from UFBs'!F$3:F$1389,'Raw Data from UFBs'!$A$3:$A$1389,'Summary By Town'!$A445,'Raw Data from UFBs'!$D$3:$D$1389,'Summary By Town'!$G$2)</f>
        <v>21703100</v>
      </c>
      <c r="J445" s="34">
        <f t="shared" si="67"/>
        <v>556642.57425342058</v>
      </c>
      <c r="K445" s="32">
        <f>COUNTIFS('Raw Data from UFBs'!$A$3:$A$1389,'Summary By Town'!$A445,'Raw Data from UFBs'!$D$3:$D$1389,'Summary By Town'!$K$2)</f>
        <v>0</v>
      </c>
      <c r="L445" s="33">
        <f>SUMIFS('Raw Data from UFBs'!E$3:E$1389,'Raw Data from UFBs'!$A$3:$A$1389,'Summary By Town'!$A445,'Raw Data from UFBs'!$D$3:$D$1389,'Summary By Town'!$K$2)</f>
        <v>0</v>
      </c>
      <c r="M445" s="33">
        <f>SUMIFS('Raw Data from UFBs'!F$3:F$1389,'Raw Data from UFBs'!$A$3:$A$1389,'Summary By Town'!$A445,'Raw Data from UFBs'!$D$3:$D$1389,'Summary By Town'!$K$2)</f>
        <v>0</v>
      </c>
      <c r="N445" s="34">
        <f t="shared" si="68"/>
        <v>0</v>
      </c>
      <c r="O445" s="32">
        <f>COUNTIFS('Raw Data from UFBs'!$A$3:$A$1389,'Summary By Town'!$A445,'Raw Data from UFBs'!$D$3:$D$1389,'Summary By Town'!$O$2)</f>
        <v>0</v>
      </c>
      <c r="P445" s="33">
        <f>SUMIFS('Raw Data from UFBs'!E$3:E$1389,'Raw Data from UFBs'!$A$3:$A$1389,'Summary By Town'!$A445,'Raw Data from UFBs'!$D$3:$D$1389,'Summary By Town'!$O$2)</f>
        <v>0</v>
      </c>
      <c r="Q445" s="33">
        <f>SUMIFS('Raw Data from UFBs'!F$3:F$1389,'Raw Data from UFBs'!$A$3:$A$1389,'Summary By Town'!$A445,'Raw Data from UFBs'!$D$3:$D$1389,'Summary By Town'!$O$2)</f>
        <v>0</v>
      </c>
      <c r="R445" s="34">
        <f t="shared" si="69"/>
        <v>0</v>
      </c>
      <c r="S445" s="32">
        <f t="shared" si="70"/>
        <v>6</v>
      </c>
      <c r="T445" s="33">
        <f t="shared" si="71"/>
        <v>143632.47</v>
      </c>
      <c r="U445" s="33">
        <f t="shared" si="72"/>
        <v>21703100</v>
      </c>
      <c r="V445" s="34">
        <f t="shared" si="73"/>
        <v>556642.57425342058</v>
      </c>
      <c r="W445" s="73">
        <v>4473917867</v>
      </c>
      <c r="X445" s="74">
        <v>2.5648067522769584</v>
      </c>
      <c r="Y445" s="75">
        <v>0.24674685925335391</v>
      </c>
      <c r="Z445" s="5">
        <f t="shared" si="74"/>
        <v>101908.9460644318</v>
      </c>
      <c r="AA445" s="10">
        <f t="shared" si="75"/>
        <v>4.8510278116824443E-3</v>
      </c>
      <c r="AB445" s="73">
        <v>35724080.600000001</v>
      </c>
      <c r="AC445" s="7">
        <f t="shared" si="76"/>
        <v>2.8526681261723443E-3</v>
      </c>
      <c r="AE445" s="6" t="s">
        <v>888</v>
      </c>
      <c r="AF445" s="6" t="s">
        <v>1379</v>
      </c>
      <c r="AG445" s="6" t="s">
        <v>889</v>
      </c>
      <c r="AH445" s="6" t="s">
        <v>1551</v>
      </c>
      <c r="AI445" s="6" t="s">
        <v>1075</v>
      </c>
      <c r="AJ445" s="6" t="s">
        <v>1555</v>
      </c>
      <c r="AK445" s="6" t="s">
        <v>884</v>
      </c>
      <c r="AL445" s="6" t="s">
        <v>1561</v>
      </c>
      <c r="AM445" s="6" t="s">
        <v>2319</v>
      </c>
      <c r="AN445" s="6" t="s">
        <v>2319</v>
      </c>
      <c r="AO445" s="6" t="s">
        <v>2319</v>
      </c>
      <c r="AP445" s="6" t="s">
        <v>2319</v>
      </c>
      <c r="AQ445" s="6" t="s">
        <v>2319</v>
      </c>
      <c r="AR445" s="6" t="s">
        <v>2319</v>
      </c>
      <c r="AS445" s="6" t="s">
        <v>2319</v>
      </c>
      <c r="AT445" s="6" t="s">
        <v>2319</v>
      </c>
    </row>
    <row r="446" spans="1:46" ht="17.25" customHeight="1" x14ac:dyDescent="0.25">
      <c r="A446" t="s">
        <v>902</v>
      </c>
      <c r="B446" t="s">
        <v>2015</v>
      </c>
      <c r="C446" t="s">
        <v>1547</v>
      </c>
      <c r="D446" s="28" t="str">
        <f t="shared" si="66"/>
        <v>Ocean township, Ocean County</v>
      </c>
      <c r="E446" t="s">
        <v>2216</v>
      </c>
      <c r="F446" t="s">
        <v>2204</v>
      </c>
      <c r="G446" s="32">
        <f>COUNTIFS('Raw Data from UFBs'!$A$3:$A$1389,'Summary By Town'!$A446,'Raw Data from UFBs'!$D$3:$D$1389,'Summary By Town'!$G$2)</f>
        <v>1</v>
      </c>
      <c r="H446" s="33">
        <f>SUMIFS('Raw Data from UFBs'!E$3:E$1389,'Raw Data from UFBs'!$A$3:$A$1389,'Summary By Town'!$A446,'Raw Data from UFBs'!$D$3:$D$1389,'Summary By Town'!$G$2)</f>
        <v>21996</v>
      </c>
      <c r="I446" s="33">
        <f>SUMIFS('Raw Data from UFBs'!F$3:F$1389,'Raw Data from UFBs'!$A$3:$A$1389,'Summary By Town'!$A446,'Raw Data from UFBs'!$D$3:$D$1389,'Summary By Town'!$G$2)</f>
        <v>16349500</v>
      </c>
      <c r="J446" s="34">
        <f t="shared" si="67"/>
        <v>337987.4875807658</v>
      </c>
      <c r="K446" s="32">
        <f>COUNTIFS('Raw Data from UFBs'!$A$3:$A$1389,'Summary By Town'!$A446,'Raw Data from UFBs'!$D$3:$D$1389,'Summary By Town'!$K$2)</f>
        <v>1</v>
      </c>
      <c r="L446" s="33">
        <f>SUMIFS('Raw Data from UFBs'!E$3:E$1389,'Raw Data from UFBs'!$A$3:$A$1389,'Summary By Town'!$A446,'Raw Data from UFBs'!$D$3:$D$1389,'Summary By Town'!$K$2)</f>
        <v>160746.64000000001</v>
      </c>
      <c r="M446" s="33">
        <f>SUMIFS('Raw Data from UFBs'!F$3:F$1389,'Raw Data from UFBs'!$A$3:$A$1389,'Summary By Town'!$A446,'Raw Data from UFBs'!$D$3:$D$1389,'Summary By Town'!$K$2)</f>
        <v>8275100</v>
      </c>
      <c r="N446" s="34">
        <f t="shared" si="68"/>
        <v>171068.24419582219</v>
      </c>
      <c r="O446" s="32">
        <f>COUNTIFS('Raw Data from UFBs'!$A$3:$A$1389,'Summary By Town'!$A446,'Raw Data from UFBs'!$D$3:$D$1389,'Summary By Town'!$O$2)</f>
        <v>0</v>
      </c>
      <c r="P446" s="33">
        <f>SUMIFS('Raw Data from UFBs'!E$3:E$1389,'Raw Data from UFBs'!$A$3:$A$1389,'Summary By Town'!$A446,'Raw Data from UFBs'!$D$3:$D$1389,'Summary By Town'!$O$2)</f>
        <v>0</v>
      </c>
      <c r="Q446" s="33">
        <f>SUMIFS('Raw Data from UFBs'!F$3:F$1389,'Raw Data from UFBs'!$A$3:$A$1389,'Summary By Town'!$A446,'Raw Data from UFBs'!$D$3:$D$1389,'Summary By Town'!$O$2)</f>
        <v>0</v>
      </c>
      <c r="R446" s="34">
        <f t="shared" si="69"/>
        <v>0</v>
      </c>
      <c r="S446" s="32">
        <f t="shared" si="70"/>
        <v>2</v>
      </c>
      <c r="T446" s="33">
        <f t="shared" si="71"/>
        <v>182742.64</v>
      </c>
      <c r="U446" s="33">
        <f t="shared" si="72"/>
        <v>24624600</v>
      </c>
      <c r="V446" s="34">
        <f t="shared" si="73"/>
        <v>509055.73177658801</v>
      </c>
      <c r="W446" s="73">
        <v>1430093200</v>
      </c>
      <c r="X446" s="74">
        <v>2.0672649780162438</v>
      </c>
      <c r="Y446" s="75">
        <v>0.34369498341455612</v>
      </c>
      <c r="Z446" s="5">
        <f t="shared" si="74"/>
        <v>112152.17266610694</v>
      </c>
      <c r="AA446" s="10">
        <f t="shared" si="75"/>
        <v>1.7218877762652112E-2</v>
      </c>
      <c r="AB446" s="73">
        <v>12118072.870000001</v>
      </c>
      <c r="AC446" s="7">
        <f t="shared" si="76"/>
        <v>9.2549511683293686E-3</v>
      </c>
      <c r="AE446" s="6" t="s">
        <v>1557</v>
      </c>
      <c r="AF446" s="6" t="s">
        <v>1546</v>
      </c>
      <c r="AG446" s="6" t="s">
        <v>915</v>
      </c>
      <c r="AH446" s="6" t="s">
        <v>889</v>
      </c>
      <c r="AI446" s="6" t="s">
        <v>1551</v>
      </c>
      <c r="AJ446" s="6" t="s">
        <v>2319</v>
      </c>
      <c r="AK446" s="6" t="s">
        <v>2319</v>
      </c>
      <c r="AL446" s="6" t="s">
        <v>2319</v>
      </c>
      <c r="AM446" s="6" t="s">
        <v>2319</v>
      </c>
      <c r="AN446" s="6" t="s">
        <v>2319</v>
      </c>
      <c r="AO446" s="6" t="s">
        <v>2319</v>
      </c>
      <c r="AP446" s="6" t="s">
        <v>2319</v>
      </c>
      <c r="AQ446" s="6" t="s">
        <v>2319</v>
      </c>
      <c r="AR446" s="6" t="s">
        <v>2319</v>
      </c>
      <c r="AS446" s="6" t="s">
        <v>2319</v>
      </c>
      <c r="AT446" s="6" t="s">
        <v>2319</v>
      </c>
    </row>
    <row r="447" spans="1:46" ht="17.25" customHeight="1" x14ac:dyDescent="0.25">
      <c r="A447" t="s">
        <v>1561</v>
      </c>
      <c r="B447" t="s">
        <v>2086</v>
      </c>
      <c r="C447" t="s">
        <v>1547</v>
      </c>
      <c r="D447" s="28" t="str">
        <f t="shared" si="66"/>
        <v>Plumsted township, Ocean County</v>
      </c>
      <c r="E447" t="s">
        <v>2216</v>
      </c>
      <c r="F447" t="s">
        <v>2204</v>
      </c>
      <c r="G447" s="32">
        <f>COUNTIFS('Raw Data from UFBs'!$A$3:$A$1389,'Summary By Town'!$A447,'Raw Data from UFBs'!$D$3:$D$1389,'Summary By Town'!$G$2)</f>
        <v>0</v>
      </c>
      <c r="H447" s="33">
        <f>SUMIFS('Raw Data from UFBs'!E$3:E$1389,'Raw Data from UFBs'!$A$3:$A$1389,'Summary By Town'!$A447,'Raw Data from UFBs'!$D$3:$D$1389,'Summary By Town'!$G$2)</f>
        <v>0</v>
      </c>
      <c r="I447" s="33">
        <f>SUMIFS('Raw Data from UFBs'!F$3:F$1389,'Raw Data from UFBs'!$A$3:$A$1389,'Summary By Town'!$A447,'Raw Data from UFBs'!$D$3:$D$1389,'Summary By Town'!$G$2)</f>
        <v>0</v>
      </c>
      <c r="J447" s="34">
        <f t="shared" si="67"/>
        <v>0</v>
      </c>
      <c r="K447" s="32">
        <f>COUNTIFS('Raw Data from UFBs'!$A$3:$A$1389,'Summary By Town'!$A447,'Raw Data from UFBs'!$D$3:$D$1389,'Summary By Town'!$K$2)</f>
        <v>0</v>
      </c>
      <c r="L447" s="33">
        <f>SUMIFS('Raw Data from UFBs'!E$3:E$1389,'Raw Data from UFBs'!$A$3:$A$1389,'Summary By Town'!$A447,'Raw Data from UFBs'!$D$3:$D$1389,'Summary By Town'!$K$2)</f>
        <v>0</v>
      </c>
      <c r="M447" s="33">
        <f>SUMIFS('Raw Data from UFBs'!F$3:F$1389,'Raw Data from UFBs'!$A$3:$A$1389,'Summary By Town'!$A447,'Raw Data from UFBs'!$D$3:$D$1389,'Summary By Town'!$K$2)</f>
        <v>0</v>
      </c>
      <c r="N447" s="34">
        <f t="shared" si="68"/>
        <v>0</v>
      </c>
      <c r="O447" s="32">
        <f>COUNTIFS('Raw Data from UFBs'!$A$3:$A$1389,'Summary By Town'!$A447,'Raw Data from UFBs'!$D$3:$D$1389,'Summary By Town'!$O$2)</f>
        <v>0</v>
      </c>
      <c r="P447" s="33">
        <f>SUMIFS('Raw Data from UFBs'!E$3:E$1389,'Raw Data from UFBs'!$A$3:$A$1389,'Summary By Town'!$A447,'Raw Data from UFBs'!$D$3:$D$1389,'Summary By Town'!$O$2)</f>
        <v>0</v>
      </c>
      <c r="Q447" s="33">
        <f>SUMIFS('Raw Data from UFBs'!F$3:F$1389,'Raw Data from UFBs'!$A$3:$A$1389,'Summary By Town'!$A447,'Raw Data from UFBs'!$D$3:$D$1389,'Summary By Town'!$O$2)</f>
        <v>0</v>
      </c>
      <c r="R447" s="34">
        <f t="shared" si="69"/>
        <v>0</v>
      </c>
      <c r="S447" s="32">
        <f t="shared" si="70"/>
        <v>0</v>
      </c>
      <c r="T447" s="33">
        <f t="shared" si="71"/>
        <v>0</v>
      </c>
      <c r="U447" s="33">
        <f t="shared" si="72"/>
        <v>0</v>
      </c>
      <c r="V447" s="34">
        <f t="shared" si="73"/>
        <v>0</v>
      </c>
      <c r="W447" s="73">
        <v>990483800</v>
      </c>
      <c r="X447" s="74">
        <v>2.3422544622742962</v>
      </c>
      <c r="Y447" s="75">
        <v>0.12234568414512234</v>
      </c>
      <c r="Z447" s="5">
        <f t="shared" si="74"/>
        <v>0</v>
      </c>
      <c r="AA447" s="10">
        <f t="shared" si="75"/>
        <v>0</v>
      </c>
      <c r="AB447" s="73">
        <v>3803353.5300000003</v>
      </c>
      <c r="AC447" s="7">
        <f t="shared" si="76"/>
        <v>0</v>
      </c>
      <c r="AE447" s="6" t="s">
        <v>888</v>
      </c>
      <c r="AF447" s="6" t="s">
        <v>1518</v>
      </c>
      <c r="AG447" s="6" t="s">
        <v>1075</v>
      </c>
      <c r="AH447" s="6" t="s">
        <v>897</v>
      </c>
      <c r="AI447" s="6" t="s">
        <v>1368</v>
      </c>
      <c r="AJ447" s="6" t="s">
        <v>1369</v>
      </c>
      <c r="AK447" s="6" t="s">
        <v>2319</v>
      </c>
      <c r="AL447" s="6" t="s">
        <v>2319</v>
      </c>
      <c r="AM447" s="6" t="s">
        <v>2319</v>
      </c>
      <c r="AN447" s="6" t="s">
        <v>2319</v>
      </c>
      <c r="AO447" s="6" t="s">
        <v>2319</v>
      </c>
      <c r="AP447" s="6" t="s">
        <v>2319</v>
      </c>
      <c r="AQ447" s="6" t="s">
        <v>2319</v>
      </c>
      <c r="AR447" s="6" t="s">
        <v>2319</v>
      </c>
      <c r="AS447" s="6" t="s">
        <v>2319</v>
      </c>
      <c r="AT447" s="6" t="s">
        <v>2319</v>
      </c>
    </row>
    <row r="448" spans="1:46" ht="17.25" customHeight="1" x14ac:dyDescent="0.25">
      <c r="A448" t="s">
        <v>905</v>
      </c>
      <c r="B448" t="s">
        <v>2087</v>
      </c>
      <c r="C448" t="s">
        <v>1547</v>
      </c>
      <c r="D448" s="28" t="str">
        <f t="shared" si="66"/>
        <v>Stafford township, Ocean County</v>
      </c>
      <c r="E448" t="s">
        <v>2216</v>
      </c>
      <c r="F448" t="s">
        <v>2204</v>
      </c>
      <c r="G448" s="32">
        <f>COUNTIFS('Raw Data from UFBs'!$A$3:$A$1389,'Summary By Town'!$A448,'Raw Data from UFBs'!$D$3:$D$1389,'Summary By Town'!$G$2)</f>
        <v>2</v>
      </c>
      <c r="H448" s="33">
        <f>SUMIFS('Raw Data from UFBs'!E$3:E$1389,'Raw Data from UFBs'!$A$3:$A$1389,'Summary By Town'!$A448,'Raw Data from UFBs'!$D$3:$D$1389,'Summary By Town'!$G$2)</f>
        <v>73305.959999999992</v>
      </c>
      <c r="I448" s="33">
        <f>SUMIFS('Raw Data from UFBs'!F$3:F$1389,'Raw Data from UFBs'!$A$3:$A$1389,'Summary By Town'!$A448,'Raw Data from UFBs'!$D$3:$D$1389,'Summary By Town'!$G$2)</f>
        <v>12765300</v>
      </c>
      <c r="J448" s="34">
        <f t="shared" si="67"/>
        <v>292479.91149099823</v>
      </c>
      <c r="K448" s="32">
        <f>COUNTIFS('Raw Data from UFBs'!$A$3:$A$1389,'Summary By Town'!$A448,'Raw Data from UFBs'!$D$3:$D$1389,'Summary By Town'!$K$2)</f>
        <v>8</v>
      </c>
      <c r="L448" s="33">
        <f>SUMIFS('Raw Data from UFBs'!E$3:E$1389,'Raw Data from UFBs'!$A$3:$A$1389,'Summary By Town'!$A448,'Raw Data from UFBs'!$D$3:$D$1389,'Summary By Town'!$K$2)</f>
        <v>798873.33000000019</v>
      </c>
      <c r="M448" s="33">
        <f>SUMIFS('Raw Data from UFBs'!F$3:F$1389,'Raw Data from UFBs'!$A$3:$A$1389,'Summary By Town'!$A448,'Raw Data from UFBs'!$D$3:$D$1389,'Summary By Town'!$K$2)</f>
        <v>46788387</v>
      </c>
      <c r="N448" s="34">
        <f t="shared" si="68"/>
        <v>1072020.4999934644</v>
      </c>
      <c r="O448" s="32">
        <f>COUNTIFS('Raw Data from UFBs'!$A$3:$A$1389,'Summary By Town'!$A448,'Raw Data from UFBs'!$D$3:$D$1389,'Summary By Town'!$O$2)</f>
        <v>2</v>
      </c>
      <c r="P448" s="33">
        <f>SUMIFS('Raw Data from UFBs'!E$3:E$1389,'Raw Data from UFBs'!$A$3:$A$1389,'Summary By Town'!$A448,'Raw Data from UFBs'!$D$3:$D$1389,'Summary By Town'!$O$2)</f>
        <v>525119.63</v>
      </c>
      <c r="Q448" s="33">
        <f>SUMIFS('Raw Data from UFBs'!F$3:F$1389,'Raw Data from UFBs'!$A$3:$A$1389,'Summary By Town'!$A448,'Raw Data from UFBs'!$D$3:$D$1389,'Summary By Town'!$O$2)</f>
        <v>20520000</v>
      </c>
      <c r="R448" s="34">
        <f t="shared" si="69"/>
        <v>470156.42278640403</v>
      </c>
      <c r="S448" s="32">
        <f t="shared" si="70"/>
        <v>12</v>
      </c>
      <c r="T448" s="33">
        <f t="shared" si="71"/>
        <v>1397298.9200000002</v>
      </c>
      <c r="U448" s="33">
        <f t="shared" si="72"/>
        <v>80073687</v>
      </c>
      <c r="V448" s="34">
        <f t="shared" si="73"/>
        <v>1834656.8342708666</v>
      </c>
      <c r="W448" s="73">
        <v>4605163328</v>
      </c>
      <c r="X448" s="74">
        <v>2.2912106373606433</v>
      </c>
      <c r="Y448" s="75">
        <v>0.39436503659944766</v>
      </c>
      <c r="Z448" s="5">
        <f t="shared" si="74"/>
        <v>172478.66986848833</v>
      </c>
      <c r="AA448" s="10">
        <f t="shared" si="75"/>
        <v>1.7387806098676552E-2</v>
      </c>
      <c r="AB448" s="73">
        <v>48207774.490000002</v>
      </c>
      <c r="AC448" s="7">
        <f t="shared" si="76"/>
        <v>3.5778185509116691E-3</v>
      </c>
      <c r="AE448" s="6" t="s">
        <v>1566</v>
      </c>
      <c r="AF448" s="6" t="s">
        <v>1568</v>
      </c>
      <c r="AG448" s="6" t="s">
        <v>1557</v>
      </c>
      <c r="AH448" s="6" t="s">
        <v>885</v>
      </c>
      <c r="AI448" s="6" t="s">
        <v>1553</v>
      </c>
      <c r="AJ448" s="6" t="s">
        <v>1360</v>
      </c>
      <c r="AK448" s="6" t="s">
        <v>895</v>
      </c>
      <c r="AL448" s="6" t="s">
        <v>915</v>
      </c>
      <c r="AM448" s="6" t="s">
        <v>1379</v>
      </c>
      <c r="AN448" s="6" t="s">
        <v>2319</v>
      </c>
      <c r="AO448" s="6" t="s">
        <v>2319</v>
      </c>
      <c r="AP448" s="6" t="s">
        <v>2319</v>
      </c>
      <c r="AQ448" s="6" t="s">
        <v>2319</v>
      </c>
      <c r="AR448" s="6" t="s">
        <v>2319</v>
      </c>
      <c r="AS448" s="6" t="s">
        <v>2319</v>
      </c>
      <c r="AT448" s="6" t="s">
        <v>2319</v>
      </c>
    </row>
    <row r="449" spans="1:46" ht="17.25" customHeight="1" x14ac:dyDescent="0.25">
      <c r="A449" t="s">
        <v>884</v>
      </c>
      <c r="B449" t="s">
        <v>2088</v>
      </c>
      <c r="C449" t="s">
        <v>1547</v>
      </c>
      <c r="D449" s="28" t="str">
        <f t="shared" si="66"/>
        <v>Toms River township, Ocean County</v>
      </c>
      <c r="E449" t="s">
        <v>2216</v>
      </c>
      <c r="F449" t="s">
        <v>2203</v>
      </c>
      <c r="G449" s="32">
        <f>COUNTIFS('Raw Data from UFBs'!$A$3:$A$1389,'Summary By Town'!$A449,'Raw Data from UFBs'!$D$3:$D$1389,'Summary By Town'!$G$2)</f>
        <v>9</v>
      </c>
      <c r="H449" s="33">
        <f>SUMIFS('Raw Data from UFBs'!E$3:E$1389,'Raw Data from UFBs'!$A$3:$A$1389,'Summary By Town'!$A449,'Raw Data from UFBs'!$D$3:$D$1389,'Summary By Town'!$G$2)</f>
        <v>599566.69000000006</v>
      </c>
      <c r="I449" s="33">
        <f>SUMIFS('Raw Data from UFBs'!F$3:F$1389,'Raw Data from UFBs'!$A$3:$A$1389,'Summary By Town'!$A449,'Raw Data from UFBs'!$D$3:$D$1389,'Summary By Town'!$G$2)</f>
        <v>58716300</v>
      </c>
      <c r="J449" s="34">
        <f t="shared" si="67"/>
        <v>1361510.9423940221</v>
      </c>
      <c r="K449" s="32">
        <f>COUNTIFS('Raw Data from UFBs'!$A$3:$A$1389,'Summary By Town'!$A449,'Raw Data from UFBs'!$D$3:$D$1389,'Summary By Town'!$K$2)</f>
        <v>0</v>
      </c>
      <c r="L449" s="33">
        <f>SUMIFS('Raw Data from UFBs'!E$3:E$1389,'Raw Data from UFBs'!$A$3:$A$1389,'Summary By Town'!$A449,'Raw Data from UFBs'!$D$3:$D$1389,'Summary By Town'!$K$2)</f>
        <v>0</v>
      </c>
      <c r="M449" s="33">
        <f>SUMIFS('Raw Data from UFBs'!F$3:F$1389,'Raw Data from UFBs'!$A$3:$A$1389,'Summary By Town'!$A449,'Raw Data from UFBs'!$D$3:$D$1389,'Summary By Town'!$K$2)</f>
        <v>0</v>
      </c>
      <c r="N449" s="34">
        <f t="shared" si="68"/>
        <v>0</v>
      </c>
      <c r="O449" s="32">
        <f>COUNTIFS('Raw Data from UFBs'!$A$3:$A$1389,'Summary By Town'!$A449,'Raw Data from UFBs'!$D$3:$D$1389,'Summary By Town'!$O$2)</f>
        <v>0</v>
      </c>
      <c r="P449" s="33">
        <f>SUMIFS('Raw Data from UFBs'!E$3:E$1389,'Raw Data from UFBs'!$A$3:$A$1389,'Summary By Town'!$A449,'Raw Data from UFBs'!$D$3:$D$1389,'Summary By Town'!$O$2)</f>
        <v>0</v>
      </c>
      <c r="Q449" s="33">
        <f>SUMIFS('Raw Data from UFBs'!F$3:F$1389,'Raw Data from UFBs'!$A$3:$A$1389,'Summary By Town'!$A449,'Raw Data from UFBs'!$D$3:$D$1389,'Summary By Town'!$O$2)</f>
        <v>0</v>
      </c>
      <c r="R449" s="34">
        <f t="shared" si="69"/>
        <v>0</v>
      </c>
      <c r="S449" s="32">
        <f t="shared" si="70"/>
        <v>9</v>
      </c>
      <c r="T449" s="33">
        <f t="shared" si="71"/>
        <v>599566.69000000006</v>
      </c>
      <c r="U449" s="33">
        <f t="shared" si="72"/>
        <v>58716300</v>
      </c>
      <c r="V449" s="34">
        <f t="shared" si="73"/>
        <v>1361510.9423940221</v>
      </c>
      <c r="W449" s="73">
        <v>14026499698</v>
      </c>
      <c r="X449" s="74">
        <v>2.3187955344495856</v>
      </c>
      <c r="Y449" s="75">
        <v>0.28209135462456048</v>
      </c>
      <c r="Z449" s="5">
        <f t="shared" si="74"/>
        <v>214937.88630622768</v>
      </c>
      <c r="AA449" s="10">
        <f t="shared" si="75"/>
        <v>4.1860978336863471E-3</v>
      </c>
      <c r="AB449" s="73">
        <v>130769113.25</v>
      </c>
      <c r="AC449" s="7">
        <f t="shared" si="76"/>
        <v>1.6436441370931119E-3</v>
      </c>
      <c r="AE449" s="6" t="s">
        <v>888</v>
      </c>
      <c r="AF449" s="6" t="s">
        <v>1567</v>
      </c>
      <c r="AG449" s="6" t="s">
        <v>1554</v>
      </c>
      <c r="AH449" s="6" t="s">
        <v>1564</v>
      </c>
      <c r="AI449" s="6" t="s">
        <v>1556</v>
      </c>
      <c r="AJ449" s="6" t="s">
        <v>1551</v>
      </c>
      <c r="AK449" s="6" t="s">
        <v>897</v>
      </c>
      <c r="AL449" s="6" t="s">
        <v>893</v>
      </c>
      <c r="AM449" s="6" t="s">
        <v>1552</v>
      </c>
      <c r="AN449" s="6" t="s">
        <v>2319</v>
      </c>
      <c r="AO449" s="6" t="s">
        <v>2319</v>
      </c>
      <c r="AP449" s="6" t="s">
        <v>2319</v>
      </c>
      <c r="AQ449" s="6" t="s">
        <v>2319</v>
      </c>
      <c r="AR449" s="6" t="s">
        <v>2319</v>
      </c>
      <c r="AS449" s="6" t="s">
        <v>2319</v>
      </c>
      <c r="AT449" s="6" t="s">
        <v>2319</v>
      </c>
    </row>
    <row r="450" spans="1:46" ht="17.25" customHeight="1" x14ac:dyDescent="0.25">
      <c r="A450" t="s">
        <v>921</v>
      </c>
      <c r="B450" t="s">
        <v>2089</v>
      </c>
      <c r="C450" t="s">
        <v>1570</v>
      </c>
      <c r="D450" s="28" t="str">
        <f t="shared" si="66"/>
        <v>Bloomingdale borough, Passaic County</v>
      </c>
      <c r="E450" t="s">
        <v>2214</v>
      </c>
      <c r="F450" t="s">
        <v>2201</v>
      </c>
      <c r="G450" s="32">
        <f>COUNTIFS('Raw Data from UFBs'!$A$3:$A$1389,'Summary By Town'!$A450,'Raw Data from UFBs'!$D$3:$D$1389,'Summary By Town'!$G$2)</f>
        <v>0</v>
      </c>
      <c r="H450" s="33">
        <f>SUMIFS('Raw Data from UFBs'!E$3:E$1389,'Raw Data from UFBs'!$A$3:$A$1389,'Summary By Town'!$A450,'Raw Data from UFBs'!$D$3:$D$1389,'Summary By Town'!$G$2)</f>
        <v>0</v>
      </c>
      <c r="I450" s="33">
        <f>SUMIFS('Raw Data from UFBs'!F$3:F$1389,'Raw Data from UFBs'!$A$3:$A$1389,'Summary By Town'!$A450,'Raw Data from UFBs'!$D$3:$D$1389,'Summary By Town'!$G$2)</f>
        <v>0</v>
      </c>
      <c r="J450" s="34">
        <f t="shared" si="67"/>
        <v>0</v>
      </c>
      <c r="K450" s="32">
        <f>COUNTIFS('Raw Data from UFBs'!$A$3:$A$1389,'Summary By Town'!$A450,'Raw Data from UFBs'!$D$3:$D$1389,'Summary By Town'!$K$2)</f>
        <v>0</v>
      </c>
      <c r="L450" s="33">
        <f>SUMIFS('Raw Data from UFBs'!E$3:E$1389,'Raw Data from UFBs'!$A$3:$A$1389,'Summary By Town'!$A450,'Raw Data from UFBs'!$D$3:$D$1389,'Summary By Town'!$K$2)</f>
        <v>0</v>
      </c>
      <c r="M450" s="33">
        <f>SUMIFS('Raw Data from UFBs'!F$3:F$1389,'Raw Data from UFBs'!$A$3:$A$1389,'Summary By Town'!$A450,'Raw Data from UFBs'!$D$3:$D$1389,'Summary By Town'!$K$2)</f>
        <v>0</v>
      </c>
      <c r="N450" s="34">
        <f t="shared" si="68"/>
        <v>0</v>
      </c>
      <c r="O450" s="32">
        <f>COUNTIFS('Raw Data from UFBs'!$A$3:$A$1389,'Summary By Town'!$A450,'Raw Data from UFBs'!$D$3:$D$1389,'Summary By Town'!$O$2)</f>
        <v>1</v>
      </c>
      <c r="P450" s="33">
        <f>SUMIFS('Raw Data from UFBs'!E$3:E$1389,'Raw Data from UFBs'!$A$3:$A$1389,'Summary By Town'!$A450,'Raw Data from UFBs'!$D$3:$D$1389,'Summary By Town'!$O$2)</f>
        <v>489036.43</v>
      </c>
      <c r="Q450" s="33">
        <f>SUMIFS('Raw Data from UFBs'!F$3:F$1389,'Raw Data from UFBs'!$A$3:$A$1389,'Summary By Town'!$A450,'Raw Data from UFBs'!$D$3:$D$1389,'Summary By Town'!$O$2)</f>
        <v>18000000</v>
      </c>
      <c r="R450" s="34">
        <f t="shared" si="69"/>
        <v>777211.77835159341</v>
      </c>
      <c r="S450" s="32">
        <f t="shared" si="70"/>
        <v>1</v>
      </c>
      <c r="T450" s="33">
        <f t="shared" si="71"/>
        <v>489036.43</v>
      </c>
      <c r="U450" s="33">
        <f t="shared" si="72"/>
        <v>18000000</v>
      </c>
      <c r="V450" s="34">
        <f t="shared" si="73"/>
        <v>777211.77835159341</v>
      </c>
      <c r="W450" s="73">
        <v>798421800</v>
      </c>
      <c r="X450" s="74">
        <v>4.3178432130644078</v>
      </c>
      <c r="Y450" s="75">
        <v>0.26427263250972111</v>
      </c>
      <c r="Z450" s="5">
        <f t="shared" si="74"/>
        <v>76156.857933281513</v>
      </c>
      <c r="AA450" s="10">
        <f t="shared" si="75"/>
        <v>2.2544474612291397E-2</v>
      </c>
      <c r="AB450" s="73">
        <v>11562161.77</v>
      </c>
      <c r="AC450" s="7">
        <f t="shared" si="76"/>
        <v>6.5867317417131694E-3</v>
      </c>
      <c r="AE450" s="6" t="s">
        <v>1541</v>
      </c>
      <c r="AF450" s="6" t="s">
        <v>850</v>
      </c>
      <c r="AG450" s="6" t="s">
        <v>1576</v>
      </c>
      <c r="AH450" s="6" t="s">
        <v>934</v>
      </c>
      <c r="AI450" s="6" t="s">
        <v>1578</v>
      </c>
      <c r="AJ450" s="6" t="s">
        <v>1581</v>
      </c>
      <c r="AK450" s="6" t="s">
        <v>2319</v>
      </c>
      <c r="AL450" s="6" t="s">
        <v>2319</v>
      </c>
      <c r="AM450" s="6" t="s">
        <v>2319</v>
      </c>
      <c r="AN450" s="6" t="s">
        <v>2319</v>
      </c>
      <c r="AO450" s="6" t="s">
        <v>2319</v>
      </c>
      <c r="AP450" s="6" t="s">
        <v>2319</v>
      </c>
      <c r="AQ450" s="6" t="s">
        <v>2319</v>
      </c>
      <c r="AR450" s="6" t="s">
        <v>2319</v>
      </c>
      <c r="AS450" s="6" t="s">
        <v>2319</v>
      </c>
      <c r="AT450" s="6" t="s">
        <v>2319</v>
      </c>
    </row>
    <row r="451" spans="1:46" ht="17.25" customHeight="1" x14ac:dyDescent="0.25">
      <c r="A451" t="s">
        <v>922</v>
      </c>
      <c r="B451" t="s">
        <v>2090</v>
      </c>
      <c r="C451" t="s">
        <v>1570</v>
      </c>
      <c r="D451" s="28" t="str">
        <f t="shared" si="66"/>
        <v>Clifton city, Passaic County</v>
      </c>
      <c r="E451" t="s">
        <v>2214</v>
      </c>
      <c r="F451" t="s">
        <v>2205</v>
      </c>
      <c r="G451" s="32">
        <f>COUNTIFS('Raw Data from UFBs'!$A$3:$A$1389,'Summary By Town'!$A451,'Raw Data from UFBs'!$D$3:$D$1389,'Summary By Town'!$G$2)</f>
        <v>8</v>
      </c>
      <c r="H451" s="33">
        <f>SUMIFS('Raw Data from UFBs'!E$3:E$1389,'Raw Data from UFBs'!$A$3:$A$1389,'Summary By Town'!$A451,'Raw Data from UFBs'!$D$3:$D$1389,'Summary By Town'!$G$2)</f>
        <v>386291.14999999997</v>
      </c>
      <c r="I451" s="33">
        <f>SUMIFS('Raw Data from UFBs'!F$3:F$1389,'Raw Data from UFBs'!$A$3:$A$1389,'Summary By Town'!$A451,'Raw Data from UFBs'!$D$3:$D$1389,'Summary By Town'!$G$2)</f>
        <v>46532300</v>
      </c>
      <c r="J451" s="34">
        <f t="shared" si="67"/>
        <v>2537477.5661867112</v>
      </c>
      <c r="K451" s="32">
        <f>COUNTIFS('Raw Data from UFBs'!$A$3:$A$1389,'Summary By Town'!$A451,'Raw Data from UFBs'!$D$3:$D$1389,'Summary By Town'!$K$2)</f>
        <v>0</v>
      </c>
      <c r="L451" s="33">
        <f>SUMIFS('Raw Data from UFBs'!E$3:E$1389,'Raw Data from UFBs'!$A$3:$A$1389,'Summary By Town'!$A451,'Raw Data from UFBs'!$D$3:$D$1389,'Summary By Town'!$K$2)</f>
        <v>0</v>
      </c>
      <c r="M451" s="33">
        <f>SUMIFS('Raw Data from UFBs'!F$3:F$1389,'Raw Data from UFBs'!$A$3:$A$1389,'Summary By Town'!$A451,'Raw Data from UFBs'!$D$3:$D$1389,'Summary By Town'!$K$2)</f>
        <v>0</v>
      </c>
      <c r="N451" s="34">
        <f t="shared" si="68"/>
        <v>0</v>
      </c>
      <c r="O451" s="32">
        <f>COUNTIFS('Raw Data from UFBs'!$A$3:$A$1389,'Summary By Town'!$A451,'Raw Data from UFBs'!$D$3:$D$1389,'Summary By Town'!$O$2)</f>
        <v>2</v>
      </c>
      <c r="P451" s="33">
        <f>SUMIFS('Raw Data from UFBs'!E$3:E$1389,'Raw Data from UFBs'!$A$3:$A$1389,'Summary By Town'!$A451,'Raw Data from UFBs'!$D$3:$D$1389,'Summary By Town'!$O$2)</f>
        <v>799812.5</v>
      </c>
      <c r="Q451" s="33">
        <f>SUMIFS('Raw Data from UFBs'!F$3:F$1389,'Raw Data from UFBs'!$A$3:$A$1389,'Summary By Town'!$A451,'Raw Data from UFBs'!$D$3:$D$1389,'Summary By Town'!$O$2)</f>
        <v>31243300</v>
      </c>
      <c r="R451" s="34">
        <f t="shared" si="69"/>
        <v>1703744.9866789579</v>
      </c>
      <c r="S451" s="32">
        <f t="shared" si="70"/>
        <v>10</v>
      </c>
      <c r="T451" s="33">
        <f t="shared" si="71"/>
        <v>1186103.6499999999</v>
      </c>
      <c r="U451" s="33">
        <f t="shared" si="72"/>
        <v>77775600</v>
      </c>
      <c r="V451" s="34">
        <f t="shared" si="73"/>
        <v>4241222.5528656691</v>
      </c>
      <c r="W451" s="73">
        <v>5883482663</v>
      </c>
      <c r="X451" s="74">
        <v>5.4531531134001785</v>
      </c>
      <c r="Y451" s="75">
        <v>0.2894644120567364</v>
      </c>
      <c r="Z451" s="5">
        <f t="shared" si="74"/>
        <v>884348.1969814325</v>
      </c>
      <c r="AA451" s="10">
        <f t="shared" si="75"/>
        <v>1.3219313195076547E-2</v>
      </c>
      <c r="AB451" s="73">
        <v>115296583</v>
      </c>
      <c r="AC451" s="7">
        <f t="shared" si="76"/>
        <v>7.670203001431816E-3</v>
      </c>
      <c r="AE451" s="6" t="s">
        <v>89</v>
      </c>
      <c r="AF451" s="6" t="s">
        <v>419</v>
      </c>
      <c r="AG451" s="6" t="s">
        <v>105</v>
      </c>
      <c r="AH451" s="6" t="s">
        <v>382</v>
      </c>
      <c r="AI451" s="6" t="s">
        <v>1430</v>
      </c>
      <c r="AJ451" s="6" t="s">
        <v>923</v>
      </c>
      <c r="AK451" s="6" t="s">
        <v>1573</v>
      </c>
      <c r="AL451" s="6" t="s">
        <v>80</v>
      </c>
      <c r="AM451" s="6" t="s">
        <v>1080</v>
      </c>
      <c r="AN451" s="6" t="s">
        <v>1323</v>
      </c>
      <c r="AO451" s="6" t="s">
        <v>1575</v>
      </c>
      <c r="AP451" s="6" t="s">
        <v>2319</v>
      </c>
      <c r="AQ451" s="6" t="s">
        <v>2319</v>
      </c>
      <c r="AR451" s="6" t="s">
        <v>2319</v>
      </c>
      <c r="AS451" s="6" t="s">
        <v>2319</v>
      </c>
      <c r="AT451" s="6" t="s">
        <v>2319</v>
      </c>
    </row>
    <row r="452" spans="1:46" ht="17.25" customHeight="1" x14ac:dyDescent="0.25">
      <c r="A452" t="s">
        <v>1571</v>
      </c>
      <c r="B452" t="s">
        <v>2091</v>
      </c>
      <c r="C452" t="s">
        <v>1570</v>
      </c>
      <c r="D452" s="28" t="str">
        <f t="shared" si="66"/>
        <v>Haledon borough, Passaic County</v>
      </c>
      <c r="E452" t="s">
        <v>2214</v>
      </c>
      <c r="F452" t="s">
        <v>2205</v>
      </c>
      <c r="G452" s="32">
        <f>COUNTIFS('Raw Data from UFBs'!$A$3:$A$1389,'Summary By Town'!$A452,'Raw Data from UFBs'!$D$3:$D$1389,'Summary By Town'!$G$2)</f>
        <v>0</v>
      </c>
      <c r="H452" s="33">
        <f>SUMIFS('Raw Data from UFBs'!E$3:E$1389,'Raw Data from UFBs'!$A$3:$A$1389,'Summary By Town'!$A452,'Raw Data from UFBs'!$D$3:$D$1389,'Summary By Town'!$G$2)</f>
        <v>0</v>
      </c>
      <c r="I452" s="33">
        <f>SUMIFS('Raw Data from UFBs'!F$3:F$1389,'Raw Data from UFBs'!$A$3:$A$1389,'Summary By Town'!$A452,'Raw Data from UFBs'!$D$3:$D$1389,'Summary By Town'!$G$2)</f>
        <v>0</v>
      </c>
      <c r="J452" s="34">
        <f t="shared" si="67"/>
        <v>0</v>
      </c>
      <c r="K452" s="32">
        <f>COUNTIFS('Raw Data from UFBs'!$A$3:$A$1389,'Summary By Town'!$A452,'Raw Data from UFBs'!$D$3:$D$1389,'Summary By Town'!$K$2)</f>
        <v>0</v>
      </c>
      <c r="L452" s="33">
        <f>SUMIFS('Raw Data from UFBs'!E$3:E$1389,'Raw Data from UFBs'!$A$3:$A$1389,'Summary By Town'!$A452,'Raw Data from UFBs'!$D$3:$D$1389,'Summary By Town'!$K$2)</f>
        <v>0</v>
      </c>
      <c r="M452" s="33">
        <f>SUMIFS('Raw Data from UFBs'!F$3:F$1389,'Raw Data from UFBs'!$A$3:$A$1389,'Summary By Town'!$A452,'Raw Data from UFBs'!$D$3:$D$1389,'Summary By Town'!$K$2)</f>
        <v>0</v>
      </c>
      <c r="N452" s="34">
        <f t="shared" si="68"/>
        <v>0</v>
      </c>
      <c r="O452" s="32">
        <f>COUNTIFS('Raw Data from UFBs'!$A$3:$A$1389,'Summary By Town'!$A452,'Raw Data from UFBs'!$D$3:$D$1389,'Summary By Town'!$O$2)</f>
        <v>0</v>
      </c>
      <c r="P452" s="33">
        <f>SUMIFS('Raw Data from UFBs'!E$3:E$1389,'Raw Data from UFBs'!$A$3:$A$1389,'Summary By Town'!$A452,'Raw Data from UFBs'!$D$3:$D$1389,'Summary By Town'!$O$2)</f>
        <v>0</v>
      </c>
      <c r="Q452" s="33">
        <f>SUMIFS('Raw Data from UFBs'!F$3:F$1389,'Raw Data from UFBs'!$A$3:$A$1389,'Summary By Town'!$A452,'Raw Data from UFBs'!$D$3:$D$1389,'Summary By Town'!$O$2)</f>
        <v>0</v>
      </c>
      <c r="R452" s="34">
        <f t="shared" si="69"/>
        <v>0</v>
      </c>
      <c r="S452" s="32">
        <f t="shared" si="70"/>
        <v>0</v>
      </c>
      <c r="T452" s="33">
        <f t="shared" si="71"/>
        <v>0</v>
      </c>
      <c r="U452" s="33">
        <f t="shared" si="72"/>
        <v>0</v>
      </c>
      <c r="V452" s="34">
        <f t="shared" si="73"/>
        <v>0</v>
      </c>
      <c r="W452" s="73">
        <v>608062600</v>
      </c>
      <c r="X452" s="74">
        <v>4.7624023900140005</v>
      </c>
      <c r="Y452" s="75">
        <v>0.33492672425424846</v>
      </c>
      <c r="Z452" s="5">
        <f t="shared" si="74"/>
        <v>0</v>
      </c>
      <c r="AA452" s="10">
        <f t="shared" si="75"/>
        <v>0</v>
      </c>
      <c r="AB452" s="73">
        <v>10812770.48</v>
      </c>
      <c r="AC452" s="7">
        <f t="shared" si="76"/>
        <v>0</v>
      </c>
      <c r="AE452" s="6" t="s">
        <v>1579</v>
      </c>
      <c r="AF452" s="6" t="s">
        <v>1575</v>
      </c>
      <c r="AG452" s="6" t="s">
        <v>1577</v>
      </c>
      <c r="AH452" s="6" t="s">
        <v>1574</v>
      </c>
      <c r="AI452" s="6" t="s">
        <v>1580</v>
      </c>
      <c r="AJ452" s="6" t="s">
        <v>2319</v>
      </c>
      <c r="AK452" s="6" t="s">
        <v>2319</v>
      </c>
      <c r="AL452" s="6" t="s">
        <v>2319</v>
      </c>
      <c r="AM452" s="6" t="s">
        <v>2319</v>
      </c>
      <c r="AN452" s="6" t="s">
        <v>2319</v>
      </c>
      <c r="AO452" s="6" t="s">
        <v>2319</v>
      </c>
      <c r="AP452" s="6" t="s">
        <v>2319</v>
      </c>
      <c r="AQ452" s="6" t="s">
        <v>2319</v>
      </c>
      <c r="AR452" s="6" t="s">
        <v>2319</v>
      </c>
      <c r="AS452" s="6" t="s">
        <v>2319</v>
      </c>
      <c r="AT452" s="6" t="s">
        <v>2319</v>
      </c>
    </row>
    <row r="453" spans="1:46" ht="17.25" customHeight="1" x14ac:dyDescent="0.25">
      <c r="A453" t="s">
        <v>1572</v>
      </c>
      <c r="B453" t="s">
        <v>2092</v>
      </c>
      <c r="C453" t="s">
        <v>1570</v>
      </c>
      <c r="D453" s="28" t="str">
        <f t="shared" ref="D453:D516" si="77">B453&amp;", "&amp;C453&amp;" County"</f>
        <v>Hawthorne borough, Passaic County</v>
      </c>
      <c r="E453" t="s">
        <v>2214</v>
      </c>
      <c r="F453" t="s">
        <v>2201</v>
      </c>
      <c r="G453" s="32">
        <f>COUNTIFS('Raw Data from UFBs'!$A$3:$A$1389,'Summary By Town'!$A453,'Raw Data from UFBs'!$D$3:$D$1389,'Summary By Town'!$G$2)</f>
        <v>0</v>
      </c>
      <c r="H453" s="33">
        <f>SUMIFS('Raw Data from UFBs'!E$3:E$1389,'Raw Data from UFBs'!$A$3:$A$1389,'Summary By Town'!$A453,'Raw Data from UFBs'!$D$3:$D$1389,'Summary By Town'!$G$2)</f>
        <v>0</v>
      </c>
      <c r="I453" s="33">
        <f>SUMIFS('Raw Data from UFBs'!F$3:F$1389,'Raw Data from UFBs'!$A$3:$A$1389,'Summary By Town'!$A453,'Raw Data from UFBs'!$D$3:$D$1389,'Summary By Town'!$G$2)</f>
        <v>0</v>
      </c>
      <c r="J453" s="34">
        <f t="shared" ref="J453:J516" si="78">IFERROR((I453/100)*$X453,"--")</f>
        <v>0</v>
      </c>
      <c r="K453" s="32">
        <f>COUNTIFS('Raw Data from UFBs'!$A$3:$A$1389,'Summary By Town'!$A453,'Raw Data from UFBs'!$D$3:$D$1389,'Summary By Town'!$K$2)</f>
        <v>0</v>
      </c>
      <c r="L453" s="33">
        <f>SUMIFS('Raw Data from UFBs'!E$3:E$1389,'Raw Data from UFBs'!$A$3:$A$1389,'Summary By Town'!$A453,'Raw Data from UFBs'!$D$3:$D$1389,'Summary By Town'!$K$2)</f>
        <v>0</v>
      </c>
      <c r="M453" s="33">
        <f>SUMIFS('Raw Data from UFBs'!F$3:F$1389,'Raw Data from UFBs'!$A$3:$A$1389,'Summary By Town'!$A453,'Raw Data from UFBs'!$D$3:$D$1389,'Summary By Town'!$K$2)</f>
        <v>0</v>
      </c>
      <c r="N453" s="34">
        <f t="shared" ref="N453:N516" si="79">IFERROR((M453/100)*$X453,"--")</f>
        <v>0</v>
      </c>
      <c r="O453" s="32">
        <f>COUNTIFS('Raw Data from UFBs'!$A$3:$A$1389,'Summary By Town'!$A453,'Raw Data from UFBs'!$D$3:$D$1389,'Summary By Town'!$O$2)</f>
        <v>0</v>
      </c>
      <c r="P453" s="33">
        <f>SUMIFS('Raw Data from UFBs'!E$3:E$1389,'Raw Data from UFBs'!$A$3:$A$1389,'Summary By Town'!$A453,'Raw Data from UFBs'!$D$3:$D$1389,'Summary By Town'!$O$2)</f>
        <v>0</v>
      </c>
      <c r="Q453" s="33">
        <f>SUMIFS('Raw Data from UFBs'!F$3:F$1389,'Raw Data from UFBs'!$A$3:$A$1389,'Summary By Town'!$A453,'Raw Data from UFBs'!$D$3:$D$1389,'Summary By Town'!$O$2)</f>
        <v>0</v>
      </c>
      <c r="R453" s="34">
        <f t="shared" ref="R453:R516" si="80">IFERROR((Q453/100)*$X453,"--")</f>
        <v>0</v>
      </c>
      <c r="S453" s="32">
        <f t="shared" ref="S453:S516" si="81">O453+K453+G453</f>
        <v>0</v>
      </c>
      <c r="T453" s="33">
        <f t="shared" ref="T453:T516" si="82">P453+L453+H453</f>
        <v>0</v>
      </c>
      <c r="U453" s="33">
        <f t="shared" ref="U453:U516" si="83">Q453+M453+I453</f>
        <v>0</v>
      </c>
      <c r="V453" s="34">
        <f t="shared" ref="V453:V516" si="84">R453+N453+J453</f>
        <v>0</v>
      </c>
      <c r="W453" s="73">
        <v>1332211671</v>
      </c>
      <c r="X453" s="74">
        <v>5.9763518308926091</v>
      </c>
      <c r="Y453" s="75">
        <v>0.21403254330782276</v>
      </c>
      <c r="Z453" s="5">
        <f t="shared" ref="Z453:Z516" si="85">(V453-T453)*Y453</f>
        <v>0</v>
      </c>
      <c r="AA453" s="10">
        <f t="shared" ref="AA453:AA516" si="86">U453/W453</f>
        <v>0</v>
      </c>
      <c r="AB453" s="73">
        <v>21933831.809999999</v>
      </c>
      <c r="AC453" s="7">
        <f t="shared" ref="AC453:AC516" si="87">Z453/AB453</f>
        <v>0</v>
      </c>
      <c r="AE453" s="6" t="s">
        <v>1575</v>
      </c>
      <c r="AF453" s="6" t="s">
        <v>1577</v>
      </c>
      <c r="AG453" s="6" t="s">
        <v>1325</v>
      </c>
      <c r="AH453" s="6" t="s">
        <v>1328</v>
      </c>
      <c r="AI453" s="6" t="s">
        <v>1574</v>
      </c>
      <c r="AJ453" s="6" t="s">
        <v>1348</v>
      </c>
      <c r="AK453" s="6" t="s">
        <v>1359</v>
      </c>
      <c r="AL453" s="6" t="s">
        <v>2319</v>
      </c>
      <c r="AM453" s="6" t="s">
        <v>2319</v>
      </c>
      <c r="AN453" s="6" t="s">
        <v>2319</v>
      </c>
      <c r="AO453" s="6" t="s">
        <v>2319</v>
      </c>
      <c r="AP453" s="6" t="s">
        <v>2319</v>
      </c>
      <c r="AQ453" s="6" t="s">
        <v>2319</v>
      </c>
      <c r="AR453" s="6" t="s">
        <v>2319</v>
      </c>
      <c r="AS453" s="6" t="s">
        <v>2319</v>
      </c>
      <c r="AT453" s="6" t="s">
        <v>2319</v>
      </c>
    </row>
    <row r="454" spans="1:46" ht="17.25" customHeight="1" x14ac:dyDescent="0.25">
      <c r="A454" t="s">
        <v>1574</v>
      </c>
      <c r="B454" t="s">
        <v>2093</v>
      </c>
      <c r="C454" t="s">
        <v>1570</v>
      </c>
      <c r="D454" s="28" t="str">
        <f t="shared" si="77"/>
        <v>North Haledon borough, Passaic County</v>
      </c>
      <c r="E454" t="s">
        <v>2214</v>
      </c>
      <c r="F454" t="s">
        <v>2201</v>
      </c>
      <c r="G454" s="32">
        <f>COUNTIFS('Raw Data from UFBs'!$A$3:$A$1389,'Summary By Town'!$A454,'Raw Data from UFBs'!$D$3:$D$1389,'Summary By Town'!$G$2)</f>
        <v>0</v>
      </c>
      <c r="H454" s="33">
        <f>SUMIFS('Raw Data from UFBs'!E$3:E$1389,'Raw Data from UFBs'!$A$3:$A$1389,'Summary By Town'!$A454,'Raw Data from UFBs'!$D$3:$D$1389,'Summary By Town'!$G$2)</f>
        <v>0</v>
      </c>
      <c r="I454" s="33">
        <f>SUMIFS('Raw Data from UFBs'!F$3:F$1389,'Raw Data from UFBs'!$A$3:$A$1389,'Summary By Town'!$A454,'Raw Data from UFBs'!$D$3:$D$1389,'Summary By Town'!$G$2)</f>
        <v>0</v>
      </c>
      <c r="J454" s="34">
        <f t="shared" si="78"/>
        <v>0</v>
      </c>
      <c r="K454" s="32">
        <f>COUNTIFS('Raw Data from UFBs'!$A$3:$A$1389,'Summary By Town'!$A454,'Raw Data from UFBs'!$D$3:$D$1389,'Summary By Town'!$K$2)</f>
        <v>0</v>
      </c>
      <c r="L454" s="33">
        <f>SUMIFS('Raw Data from UFBs'!E$3:E$1389,'Raw Data from UFBs'!$A$3:$A$1389,'Summary By Town'!$A454,'Raw Data from UFBs'!$D$3:$D$1389,'Summary By Town'!$K$2)</f>
        <v>0</v>
      </c>
      <c r="M454" s="33">
        <f>SUMIFS('Raw Data from UFBs'!F$3:F$1389,'Raw Data from UFBs'!$A$3:$A$1389,'Summary By Town'!$A454,'Raw Data from UFBs'!$D$3:$D$1389,'Summary By Town'!$K$2)</f>
        <v>0</v>
      </c>
      <c r="N454" s="34">
        <f t="shared" si="79"/>
        <v>0</v>
      </c>
      <c r="O454" s="32">
        <f>COUNTIFS('Raw Data from UFBs'!$A$3:$A$1389,'Summary By Town'!$A454,'Raw Data from UFBs'!$D$3:$D$1389,'Summary By Town'!$O$2)</f>
        <v>1</v>
      </c>
      <c r="P454" s="33">
        <f>SUMIFS('Raw Data from UFBs'!E$3:E$1389,'Raw Data from UFBs'!$A$3:$A$1389,'Summary By Town'!$A454,'Raw Data from UFBs'!$D$3:$D$1389,'Summary By Town'!$O$2)</f>
        <v>90000</v>
      </c>
      <c r="Q454" s="33">
        <f>SUMIFS('Raw Data from UFBs'!F$3:F$1389,'Raw Data from UFBs'!$A$3:$A$1389,'Summary By Town'!$A454,'Raw Data from UFBs'!$D$3:$D$1389,'Summary By Town'!$O$2)</f>
        <v>1218200</v>
      </c>
      <c r="R454" s="34">
        <f t="shared" si="80"/>
        <v>34887.202914412941</v>
      </c>
      <c r="S454" s="32">
        <f t="shared" si="81"/>
        <v>1</v>
      </c>
      <c r="T454" s="33">
        <f t="shared" si="82"/>
        <v>90000</v>
      </c>
      <c r="U454" s="33">
        <f t="shared" si="83"/>
        <v>1218200</v>
      </c>
      <c r="V454" s="34">
        <f t="shared" si="84"/>
        <v>34887.202914412941</v>
      </c>
      <c r="W454" s="73">
        <v>1351138462</v>
      </c>
      <c r="X454" s="74">
        <v>2.8638321223455048</v>
      </c>
      <c r="Y454" s="75">
        <v>0.3192374780957945</v>
      </c>
      <c r="Z454" s="5">
        <f t="shared" si="85"/>
        <v>-17594.070352408067</v>
      </c>
      <c r="AA454" s="10">
        <f t="shared" si="86"/>
        <v>9.016100379503518E-4</v>
      </c>
      <c r="AB454" s="73">
        <v>13543139.77</v>
      </c>
      <c r="AC454" s="7">
        <f t="shared" si="87"/>
        <v>-1.2991131045831381E-3</v>
      </c>
      <c r="AE454" s="6" t="s">
        <v>1577</v>
      </c>
      <c r="AF454" s="6" t="s">
        <v>1571</v>
      </c>
      <c r="AG454" s="6" t="s">
        <v>1572</v>
      </c>
      <c r="AH454" s="6" t="s">
        <v>1580</v>
      </c>
      <c r="AI454" s="6" t="s">
        <v>1359</v>
      </c>
      <c r="AJ454" s="6" t="s">
        <v>1327</v>
      </c>
      <c r="AK454" s="6" t="s">
        <v>2319</v>
      </c>
      <c r="AL454" s="6" t="s">
        <v>2319</v>
      </c>
      <c r="AM454" s="6" t="s">
        <v>2319</v>
      </c>
      <c r="AN454" s="6" t="s">
        <v>2319</v>
      </c>
      <c r="AO454" s="6" t="s">
        <v>2319</v>
      </c>
      <c r="AP454" s="6" t="s">
        <v>2319</v>
      </c>
      <c r="AQ454" s="6" t="s">
        <v>2319</v>
      </c>
      <c r="AR454" s="6" t="s">
        <v>2319</v>
      </c>
      <c r="AS454" s="6" t="s">
        <v>2319</v>
      </c>
      <c r="AT454" s="6" t="s">
        <v>2319</v>
      </c>
    </row>
    <row r="455" spans="1:46" ht="17.25" customHeight="1" x14ac:dyDescent="0.25">
      <c r="A455" t="s">
        <v>923</v>
      </c>
      <c r="B455" t="s">
        <v>2094</v>
      </c>
      <c r="C455" t="s">
        <v>1570</v>
      </c>
      <c r="D455" s="28" t="str">
        <f t="shared" si="77"/>
        <v>Passaic city, Passaic County</v>
      </c>
      <c r="E455" t="s">
        <v>2214</v>
      </c>
      <c r="F455" t="s">
        <v>2205</v>
      </c>
      <c r="G455" s="32">
        <f>COUNTIFS('Raw Data from UFBs'!$A$3:$A$1389,'Summary By Town'!$A455,'Raw Data from UFBs'!$D$3:$D$1389,'Summary By Town'!$G$2)</f>
        <v>1</v>
      </c>
      <c r="H455" s="33">
        <f>SUMIFS('Raw Data from UFBs'!E$3:E$1389,'Raw Data from UFBs'!$A$3:$A$1389,'Summary By Town'!$A455,'Raw Data from UFBs'!$D$3:$D$1389,'Summary By Town'!$G$2)</f>
        <v>182043</v>
      </c>
      <c r="I455" s="33">
        <f>SUMIFS('Raw Data from UFBs'!F$3:F$1389,'Raw Data from UFBs'!$A$3:$A$1389,'Summary By Town'!$A455,'Raw Data from UFBs'!$D$3:$D$1389,'Summary By Town'!$G$2)</f>
        <v>21502800</v>
      </c>
      <c r="J455" s="34">
        <f t="shared" si="78"/>
        <v>790567.08206128271</v>
      </c>
      <c r="K455" s="32">
        <f>COUNTIFS('Raw Data from UFBs'!$A$3:$A$1389,'Summary By Town'!$A455,'Raw Data from UFBs'!$D$3:$D$1389,'Summary By Town'!$K$2)</f>
        <v>10</v>
      </c>
      <c r="L455" s="33">
        <f>SUMIFS('Raw Data from UFBs'!E$3:E$1389,'Raw Data from UFBs'!$A$3:$A$1389,'Summary By Town'!$A455,'Raw Data from UFBs'!$D$3:$D$1389,'Summary By Town'!$K$2)</f>
        <v>890175</v>
      </c>
      <c r="M455" s="33">
        <f>SUMIFS('Raw Data from UFBs'!F$3:F$1389,'Raw Data from UFBs'!$A$3:$A$1389,'Summary By Town'!$A455,'Raw Data from UFBs'!$D$3:$D$1389,'Summary By Town'!$K$2)</f>
        <v>68157700</v>
      </c>
      <c r="N455" s="34">
        <f t="shared" si="79"/>
        <v>2505870.5847149342</v>
      </c>
      <c r="O455" s="32">
        <f>COUNTIFS('Raw Data from UFBs'!$A$3:$A$1389,'Summary By Town'!$A455,'Raw Data from UFBs'!$D$3:$D$1389,'Summary By Town'!$O$2)</f>
        <v>0</v>
      </c>
      <c r="P455" s="33">
        <f>SUMIFS('Raw Data from UFBs'!E$3:E$1389,'Raw Data from UFBs'!$A$3:$A$1389,'Summary By Town'!$A455,'Raw Data from UFBs'!$D$3:$D$1389,'Summary By Town'!$O$2)</f>
        <v>0</v>
      </c>
      <c r="Q455" s="33">
        <f>SUMIFS('Raw Data from UFBs'!F$3:F$1389,'Raw Data from UFBs'!$A$3:$A$1389,'Summary By Town'!$A455,'Raw Data from UFBs'!$D$3:$D$1389,'Summary By Town'!$O$2)</f>
        <v>0</v>
      </c>
      <c r="R455" s="34">
        <f t="shared" si="80"/>
        <v>0</v>
      </c>
      <c r="S455" s="32">
        <f t="shared" si="81"/>
        <v>11</v>
      </c>
      <c r="T455" s="33">
        <f t="shared" si="82"/>
        <v>1072218</v>
      </c>
      <c r="U455" s="33">
        <f t="shared" si="83"/>
        <v>89660500</v>
      </c>
      <c r="V455" s="34">
        <f t="shared" si="84"/>
        <v>3296437.6667762171</v>
      </c>
      <c r="W455" s="73">
        <v>3592561500</v>
      </c>
      <c r="X455" s="74">
        <v>3.6765773855557544</v>
      </c>
      <c r="Y455" s="75">
        <v>0.59974077047164842</v>
      </c>
      <c r="Z455" s="5">
        <f t="shared" si="85"/>
        <v>1333955.2166505614</v>
      </c>
      <c r="AA455" s="10">
        <f t="shared" si="86"/>
        <v>2.4957262387853348E-2</v>
      </c>
      <c r="AB455" s="73">
        <v>91455630</v>
      </c>
      <c r="AC455" s="7">
        <f t="shared" si="87"/>
        <v>1.4585818463560543E-2</v>
      </c>
      <c r="AE455" s="6" t="s">
        <v>105</v>
      </c>
      <c r="AF455" s="6" t="s">
        <v>66</v>
      </c>
      <c r="AG455" s="6" t="s">
        <v>1357</v>
      </c>
      <c r="AH455" s="6" t="s">
        <v>80</v>
      </c>
      <c r="AI455" s="6" t="s">
        <v>922</v>
      </c>
      <c r="AJ455" s="6" t="s">
        <v>2319</v>
      </c>
      <c r="AK455" s="6" t="s">
        <v>2319</v>
      </c>
      <c r="AL455" s="6" t="s">
        <v>2319</v>
      </c>
      <c r="AM455" s="6" t="s">
        <v>2319</v>
      </c>
      <c r="AN455" s="6" t="s">
        <v>2319</v>
      </c>
      <c r="AO455" s="6" t="s">
        <v>2319</v>
      </c>
      <c r="AP455" s="6" t="s">
        <v>2319</v>
      </c>
      <c r="AQ455" s="6" t="s">
        <v>2319</v>
      </c>
      <c r="AR455" s="6" t="s">
        <v>2319</v>
      </c>
      <c r="AS455" s="6" t="s">
        <v>2319</v>
      </c>
      <c r="AT455" s="6" t="s">
        <v>2319</v>
      </c>
    </row>
    <row r="456" spans="1:46" ht="17.25" customHeight="1" x14ac:dyDescent="0.25">
      <c r="A456" t="s">
        <v>1575</v>
      </c>
      <c r="B456" s="25" t="s">
        <v>2095</v>
      </c>
      <c r="C456" t="s">
        <v>1570</v>
      </c>
      <c r="D456" s="28" t="str">
        <f t="shared" si="77"/>
        <v>Paterson city, Passaic County</v>
      </c>
      <c r="E456" t="s">
        <v>2214</v>
      </c>
      <c r="F456" t="s">
        <v>2205</v>
      </c>
      <c r="G456" s="32">
        <f>COUNTIFS('Raw Data from UFBs'!$A$3:$A$1389,'Summary By Town'!$A456,'Raw Data from UFBs'!$D$3:$D$1389,'Summary By Town'!$G$2)</f>
        <v>27</v>
      </c>
      <c r="H456" s="33">
        <f>SUMIFS('Raw Data from UFBs'!E$3:E$1389,'Raw Data from UFBs'!$A$3:$A$1389,'Summary By Town'!$A456,'Raw Data from UFBs'!$D$3:$D$1389,'Summary By Town'!$G$2)</f>
        <v>3311173</v>
      </c>
      <c r="I456" s="33">
        <f>SUMIFS('Raw Data from UFBs'!F$3:F$1389,'Raw Data from UFBs'!$A$3:$A$1389,'Summary By Town'!$A456,'Raw Data from UFBs'!$D$3:$D$1389,'Summary By Town'!$G$2)</f>
        <v>335094326</v>
      </c>
      <c r="J456" s="34">
        <f t="shared" si="78"/>
        <v>13849540.807127789</v>
      </c>
      <c r="K456" s="32">
        <f>COUNTIFS('Raw Data from UFBs'!$A$3:$A$1389,'Summary By Town'!$A456,'Raw Data from UFBs'!$D$3:$D$1389,'Summary By Town'!$K$2)</f>
        <v>0</v>
      </c>
      <c r="L456" s="33">
        <f>SUMIFS('Raw Data from UFBs'!E$3:E$1389,'Raw Data from UFBs'!$A$3:$A$1389,'Summary By Town'!$A456,'Raw Data from UFBs'!$D$3:$D$1389,'Summary By Town'!$K$2)</f>
        <v>0</v>
      </c>
      <c r="M456" s="33">
        <f>SUMIFS('Raw Data from UFBs'!F$3:F$1389,'Raw Data from UFBs'!$A$3:$A$1389,'Summary By Town'!$A456,'Raw Data from UFBs'!$D$3:$D$1389,'Summary By Town'!$K$2)</f>
        <v>0</v>
      </c>
      <c r="N456" s="34">
        <f t="shared" si="79"/>
        <v>0</v>
      </c>
      <c r="O456" s="32">
        <f>COUNTIFS('Raw Data from UFBs'!$A$3:$A$1389,'Summary By Town'!$A456,'Raw Data from UFBs'!$D$3:$D$1389,'Summary By Town'!$O$2)</f>
        <v>0</v>
      </c>
      <c r="P456" s="33">
        <f>SUMIFS('Raw Data from UFBs'!E$3:E$1389,'Raw Data from UFBs'!$A$3:$A$1389,'Summary By Town'!$A456,'Raw Data from UFBs'!$D$3:$D$1389,'Summary By Town'!$O$2)</f>
        <v>0</v>
      </c>
      <c r="Q456" s="33">
        <f>SUMIFS('Raw Data from UFBs'!F$3:F$1389,'Raw Data from UFBs'!$A$3:$A$1389,'Summary By Town'!$A456,'Raw Data from UFBs'!$D$3:$D$1389,'Summary By Town'!$O$2)</f>
        <v>0</v>
      </c>
      <c r="R456" s="34">
        <f t="shared" si="80"/>
        <v>0</v>
      </c>
      <c r="S456" s="32">
        <f t="shared" si="81"/>
        <v>27</v>
      </c>
      <c r="T456" s="33">
        <f t="shared" si="82"/>
        <v>3311173</v>
      </c>
      <c r="U456" s="33">
        <f t="shared" si="83"/>
        <v>335094326</v>
      </c>
      <c r="V456" s="34">
        <f t="shared" si="84"/>
        <v>13849540.807127789</v>
      </c>
      <c r="W456" s="73">
        <v>7956398928</v>
      </c>
      <c r="X456" s="74">
        <v>4.1330275485260799</v>
      </c>
      <c r="Y456" s="75">
        <v>0.61951674843847615</v>
      </c>
      <c r="Z456" s="5">
        <f t="shared" si="85"/>
        <v>6528695.3577205222</v>
      </c>
      <c r="AA456" s="10">
        <f t="shared" si="86"/>
        <v>4.2116330394236866E-2</v>
      </c>
      <c r="AB456" s="73">
        <v>285078419.72000003</v>
      </c>
      <c r="AC456" s="7">
        <f t="shared" si="87"/>
        <v>2.2901401530613624E-2</v>
      </c>
      <c r="AE456" s="6" t="s">
        <v>1080</v>
      </c>
      <c r="AF456" s="6" t="s">
        <v>1323</v>
      </c>
      <c r="AG456" s="6" t="s">
        <v>1579</v>
      </c>
      <c r="AH456" s="6" t="s">
        <v>1577</v>
      </c>
      <c r="AI456" s="6" t="s">
        <v>1571</v>
      </c>
      <c r="AJ456" s="6" t="s">
        <v>1325</v>
      </c>
      <c r="AK456" s="6" t="s">
        <v>1572</v>
      </c>
      <c r="AL456" s="6" t="s">
        <v>922</v>
      </c>
      <c r="AM456" s="6" t="s">
        <v>2319</v>
      </c>
      <c r="AN456" s="6" t="s">
        <v>2319</v>
      </c>
      <c r="AO456" s="6" t="s">
        <v>2319</v>
      </c>
      <c r="AP456" s="6" t="s">
        <v>2319</v>
      </c>
      <c r="AQ456" s="6" t="s">
        <v>2319</v>
      </c>
      <c r="AR456" s="6" t="s">
        <v>2319</v>
      </c>
      <c r="AS456" s="6" t="s">
        <v>2319</v>
      </c>
      <c r="AT456" s="6" t="s">
        <v>2319</v>
      </c>
    </row>
    <row r="457" spans="1:46" ht="17.25" customHeight="1" x14ac:dyDescent="0.25">
      <c r="A457" t="s">
        <v>1576</v>
      </c>
      <c r="B457" t="s">
        <v>2096</v>
      </c>
      <c r="C457" t="s">
        <v>1570</v>
      </c>
      <c r="D457" s="28" t="str">
        <f t="shared" si="77"/>
        <v>Pompton Lakes borough, Passaic County</v>
      </c>
      <c r="E457" t="s">
        <v>2214</v>
      </c>
      <c r="F457" t="s">
        <v>2201</v>
      </c>
      <c r="G457" s="32">
        <f>COUNTIFS('Raw Data from UFBs'!$A$3:$A$1389,'Summary By Town'!$A457,'Raw Data from UFBs'!$D$3:$D$1389,'Summary By Town'!$G$2)</f>
        <v>0</v>
      </c>
      <c r="H457" s="33">
        <f>SUMIFS('Raw Data from UFBs'!E$3:E$1389,'Raw Data from UFBs'!$A$3:$A$1389,'Summary By Town'!$A457,'Raw Data from UFBs'!$D$3:$D$1389,'Summary By Town'!$G$2)</f>
        <v>0</v>
      </c>
      <c r="I457" s="33">
        <f>SUMIFS('Raw Data from UFBs'!F$3:F$1389,'Raw Data from UFBs'!$A$3:$A$1389,'Summary By Town'!$A457,'Raw Data from UFBs'!$D$3:$D$1389,'Summary By Town'!$G$2)</f>
        <v>0</v>
      </c>
      <c r="J457" s="34">
        <f t="shared" si="78"/>
        <v>0</v>
      </c>
      <c r="K457" s="32">
        <f>COUNTIFS('Raw Data from UFBs'!$A$3:$A$1389,'Summary By Town'!$A457,'Raw Data from UFBs'!$D$3:$D$1389,'Summary By Town'!$K$2)</f>
        <v>0</v>
      </c>
      <c r="L457" s="33">
        <f>SUMIFS('Raw Data from UFBs'!E$3:E$1389,'Raw Data from UFBs'!$A$3:$A$1389,'Summary By Town'!$A457,'Raw Data from UFBs'!$D$3:$D$1389,'Summary By Town'!$K$2)</f>
        <v>0</v>
      </c>
      <c r="M457" s="33">
        <f>SUMIFS('Raw Data from UFBs'!F$3:F$1389,'Raw Data from UFBs'!$A$3:$A$1389,'Summary By Town'!$A457,'Raw Data from UFBs'!$D$3:$D$1389,'Summary By Town'!$K$2)</f>
        <v>0</v>
      </c>
      <c r="N457" s="34">
        <f t="shared" si="79"/>
        <v>0</v>
      </c>
      <c r="O457" s="32">
        <f>COUNTIFS('Raw Data from UFBs'!$A$3:$A$1389,'Summary By Town'!$A457,'Raw Data from UFBs'!$D$3:$D$1389,'Summary By Town'!$O$2)</f>
        <v>0</v>
      </c>
      <c r="P457" s="33">
        <f>SUMIFS('Raw Data from UFBs'!E$3:E$1389,'Raw Data from UFBs'!$A$3:$A$1389,'Summary By Town'!$A457,'Raw Data from UFBs'!$D$3:$D$1389,'Summary By Town'!$O$2)</f>
        <v>0</v>
      </c>
      <c r="Q457" s="33">
        <f>SUMIFS('Raw Data from UFBs'!F$3:F$1389,'Raw Data from UFBs'!$A$3:$A$1389,'Summary By Town'!$A457,'Raw Data from UFBs'!$D$3:$D$1389,'Summary By Town'!$O$2)</f>
        <v>0</v>
      </c>
      <c r="R457" s="34">
        <f t="shared" si="80"/>
        <v>0</v>
      </c>
      <c r="S457" s="32">
        <f t="shared" si="81"/>
        <v>0</v>
      </c>
      <c r="T457" s="33">
        <f t="shared" si="82"/>
        <v>0</v>
      </c>
      <c r="U457" s="33">
        <f t="shared" si="83"/>
        <v>0</v>
      </c>
      <c r="V457" s="34">
        <f t="shared" si="84"/>
        <v>0</v>
      </c>
      <c r="W457" s="73">
        <v>1308858100</v>
      </c>
      <c r="X457" s="74">
        <v>3.6688411361409088</v>
      </c>
      <c r="Y457" s="75">
        <v>0.2426139402739225</v>
      </c>
      <c r="Z457" s="5">
        <f t="shared" si="85"/>
        <v>0</v>
      </c>
      <c r="AA457" s="10">
        <f t="shared" si="86"/>
        <v>0</v>
      </c>
      <c r="AB457" s="73">
        <v>13674590.079999998</v>
      </c>
      <c r="AC457" s="7">
        <f t="shared" si="87"/>
        <v>0</v>
      </c>
      <c r="AE457" s="6" t="s">
        <v>1539</v>
      </c>
      <c r="AF457" s="6" t="s">
        <v>1541</v>
      </c>
      <c r="AG457" s="6" t="s">
        <v>1580</v>
      </c>
      <c r="AH457" s="6" t="s">
        <v>1341</v>
      </c>
      <c r="AI457" s="6" t="s">
        <v>921</v>
      </c>
      <c r="AJ457" s="6" t="s">
        <v>934</v>
      </c>
      <c r="AK457" s="6" t="s">
        <v>2319</v>
      </c>
      <c r="AL457" s="6" t="s">
        <v>2319</v>
      </c>
      <c r="AM457" s="6" t="s">
        <v>2319</v>
      </c>
      <c r="AN457" s="6" t="s">
        <v>2319</v>
      </c>
      <c r="AO457" s="6" t="s">
        <v>2319</v>
      </c>
      <c r="AP457" s="6" t="s">
        <v>2319</v>
      </c>
      <c r="AQ457" s="6" t="s">
        <v>2319</v>
      </c>
      <c r="AR457" s="6" t="s">
        <v>2319</v>
      </c>
      <c r="AS457" s="6" t="s">
        <v>2319</v>
      </c>
      <c r="AT457" s="6" t="s">
        <v>2319</v>
      </c>
    </row>
    <row r="458" spans="1:46" ht="17.25" customHeight="1" x14ac:dyDescent="0.25">
      <c r="A458" t="s">
        <v>1577</v>
      </c>
      <c r="B458" t="s">
        <v>2097</v>
      </c>
      <c r="C458" t="s">
        <v>1570</v>
      </c>
      <c r="D458" s="28" t="str">
        <f t="shared" si="77"/>
        <v>Prospect Park borough, Passaic County</v>
      </c>
      <c r="E458" t="s">
        <v>2214</v>
      </c>
      <c r="F458" t="s">
        <v>2205</v>
      </c>
      <c r="G458" s="32">
        <f>COUNTIFS('Raw Data from UFBs'!$A$3:$A$1389,'Summary By Town'!$A458,'Raw Data from UFBs'!$D$3:$D$1389,'Summary By Town'!$G$2)</f>
        <v>0</v>
      </c>
      <c r="H458" s="33">
        <f>SUMIFS('Raw Data from UFBs'!E$3:E$1389,'Raw Data from UFBs'!$A$3:$A$1389,'Summary By Town'!$A458,'Raw Data from UFBs'!$D$3:$D$1389,'Summary By Town'!$G$2)</f>
        <v>0</v>
      </c>
      <c r="I458" s="33">
        <f>SUMIFS('Raw Data from UFBs'!F$3:F$1389,'Raw Data from UFBs'!$A$3:$A$1389,'Summary By Town'!$A458,'Raw Data from UFBs'!$D$3:$D$1389,'Summary By Town'!$G$2)</f>
        <v>0</v>
      </c>
      <c r="J458" s="34">
        <f t="shared" si="78"/>
        <v>0</v>
      </c>
      <c r="K458" s="32">
        <f>COUNTIFS('Raw Data from UFBs'!$A$3:$A$1389,'Summary By Town'!$A458,'Raw Data from UFBs'!$D$3:$D$1389,'Summary By Town'!$K$2)</f>
        <v>0</v>
      </c>
      <c r="L458" s="33">
        <f>SUMIFS('Raw Data from UFBs'!E$3:E$1389,'Raw Data from UFBs'!$A$3:$A$1389,'Summary By Town'!$A458,'Raw Data from UFBs'!$D$3:$D$1389,'Summary By Town'!$K$2)</f>
        <v>0</v>
      </c>
      <c r="M458" s="33">
        <f>SUMIFS('Raw Data from UFBs'!F$3:F$1389,'Raw Data from UFBs'!$A$3:$A$1389,'Summary By Town'!$A458,'Raw Data from UFBs'!$D$3:$D$1389,'Summary By Town'!$K$2)</f>
        <v>0</v>
      </c>
      <c r="N458" s="34">
        <f t="shared" si="79"/>
        <v>0</v>
      </c>
      <c r="O458" s="32">
        <f>COUNTIFS('Raw Data from UFBs'!$A$3:$A$1389,'Summary By Town'!$A458,'Raw Data from UFBs'!$D$3:$D$1389,'Summary By Town'!$O$2)</f>
        <v>0</v>
      </c>
      <c r="P458" s="33">
        <f>SUMIFS('Raw Data from UFBs'!E$3:E$1389,'Raw Data from UFBs'!$A$3:$A$1389,'Summary By Town'!$A458,'Raw Data from UFBs'!$D$3:$D$1389,'Summary By Town'!$O$2)</f>
        <v>0</v>
      </c>
      <c r="Q458" s="33">
        <f>SUMIFS('Raw Data from UFBs'!F$3:F$1389,'Raw Data from UFBs'!$A$3:$A$1389,'Summary By Town'!$A458,'Raw Data from UFBs'!$D$3:$D$1389,'Summary By Town'!$O$2)</f>
        <v>0</v>
      </c>
      <c r="R458" s="34">
        <f t="shared" si="80"/>
        <v>0</v>
      </c>
      <c r="S458" s="32">
        <f t="shared" si="81"/>
        <v>0</v>
      </c>
      <c r="T458" s="33">
        <f t="shared" si="82"/>
        <v>0</v>
      </c>
      <c r="U458" s="33">
        <f t="shared" si="83"/>
        <v>0</v>
      </c>
      <c r="V458" s="34">
        <f t="shared" si="84"/>
        <v>0</v>
      </c>
      <c r="W458" s="73">
        <v>300602600</v>
      </c>
      <c r="X458" s="74">
        <v>5.1755246665350949</v>
      </c>
      <c r="Y458" s="75">
        <v>0.3404445642278579</v>
      </c>
      <c r="Z458" s="5">
        <f t="shared" si="85"/>
        <v>0</v>
      </c>
      <c r="AA458" s="10">
        <f t="shared" si="86"/>
        <v>0</v>
      </c>
      <c r="AB458" s="73">
        <v>6829732.8700000001</v>
      </c>
      <c r="AC458" s="7">
        <f t="shared" si="87"/>
        <v>0</v>
      </c>
      <c r="AE458" s="6" t="s">
        <v>1575</v>
      </c>
      <c r="AF458" s="6" t="s">
        <v>1571</v>
      </c>
      <c r="AG458" s="6" t="s">
        <v>1574</v>
      </c>
      <c r="AH458" s="6" t="s">
        <v>1572</v>
      </c>
      <c r="AI458" s="6" t="s">
        <v>2319</v>
      </c>
      <c r="AJ458" s="6" t="s">
        <v>2319</v>
      </c>
      <c r="AK458" s="6" t="s">
        <v>2319</v>
      </c>
      <c r="AL458" s="6" t="s">
        <v>2319</v>
      </c>
      <c r="AM458" s="6" t="s">
        <v>2319</v>
      </c>
      <c r="AN458" s="6" t="s">
        <v>2319</v>
      </c>
      <c r="AO458" s="6" t="s">
        <v>2319</v>
      </c>
      <c r="AP458" s="6" t="s">
        <v>2319</v>
      </c>
      <c r="AQ458" s="6" t="s">
        <v>2319</v>
      </c>
      <c r="AR458" s="6" t="s">
        <v>2319</v>
      </c>
      <c r="AS458" s="6" t="s">
        <v>2319</v>
      </c>
      <c r="AT458" s="6" t="s">
        <v>2319</v>
      </c>
    </row>
    <row r="459" spans="1:46" ht="17.25" customHeight="1" x14ac:dyDescent="0.25">
      <c r="A459" t="s">
        <v>1578</v>
      </c>
      <c r="B459" t="s">
        <v>2098</v>
      </c>
      <c r="C459" t="s">
        <v>1570</v>
      </c>
      <c r="D459" s="28" t="str">
        <f t="shared" si="77"/>
        <v>Ringwood borough, Passaic County</v>
      </c>
      <c r="E459" t="s">
        <v>2214</v>
      </c>
      <c r="F459" t="s">
        <v>2204</v>
      </c>
      <c r="G459" s="32">
        <f>COUNTIFS('Raw Data from UFBs'!$A$3:$A$1389,'Summary By Town'!$A459,'Raw Data from UFBs'!$D$3:$D$1389,'Summary By Town'!$G$2)</f>
        <v>0</v>
      </c>
      <c r="H459" s="33">
        <f>SUMIFS('Raw Data from UFBs'!E$3:E$1389,'Raw Data from UFBs'!$A$3:$A$1389,'Summary By Town'!$A459,'Raw Data from UFBs'!$D$3:$D$1389,'Summary By Town'!$G$2)</f>
        <v>0</v>
      </c>
      <c r="I459" s="33">
        <f>SUMIFS('Raw Data from UFBs'!F$3:F$1389,'Raw Data from UFBs'!$A$3:$A$1389,'Summary By Town'!$A459,'Raw Data from UFBs'!$D$3:$D$1389,'Summary By Town'!$G$2)</f>
        <v>0</v>
      </c>
      <c r="J459" s="34">
        <f t="shared" si="78"/>
        <v>0</v>
      </c>
      <c r="K459" s="32">
        <f>COUNTIFS('Raw Data from UFBs'!$A$3:$A$1389,'Summary By Town'!$A459,'Raw Data from UFBs'!$D$3:$D$1389,'Summary By Town'!$K$2)</f>
        <v>0</v>
      </c>
      <c r="L459" s="33">
        <f>SUMIFS('Raw Data from UFBs'!E$3:E$1389,'Raw Data from UFBs'!$A$3:$A$1389,'Summary By Town'!$A459,'Raw Data from UFBs'!$D$3:$D$1389,'Summary By Town'!$K$2)</f>
        <v>0</v>
      </c>
      <c r="M459" s="33">
        <f>SUMIFS('Raw Data from UFBs'!F$3:F$1389,'Raw Data from UFBs'!$A$3:$A$1389,'Summary By Town'!$A459,'Raw Data from UFBs'!$D$3:$D$1389,'Summary By Town'!$K$2)</f>
        <v>0</v>
      </c>
      <c r="N459" s="34">
        <f t="shared" si="79"/>
        <v>0</v>
      </c>
      <c r="O459" s="32">
        <f>COUNTIFS('Raw Data from UFBs'!$A$3:$A$1389,'Summary By Town'!$A459,'Raw Data from UFBs'!$D$3:$D$1389,'Summary By Town'!$O$2)</f>
        <v>0</v>
      </c>
      <c r="P459" s="33">
        <f>SUMIFS('Raw Data from UFBs'!E$3:E$1389,'Raw Data from UFBs'!$A$3:$A$1389,'Summary By Town'!$A459,'Raw Data from UFBs'!$D$3:$D$1389,'Summary By Town'!$O$2)</f>
        <v>0</v>
      </c>
      <c r="Q459" s="33">
        <f>SUMIFS('Raw Data from UFBs'!F$3:F$1389,'Raw Data from UFBs'!$A$3:$A$1389,'Summary By Town'!$A459,'Raw Data from UFBs'!$D$3:$D$1389,'Summary By Town'!$O$2)</f>
        <v>0</v>
      </c>
      <c r="R459" s="34">
        <f t="shared" si="80"/>
        <v>0</v>
      </c>
      <c r="S459" s="32">
        <f t="shared" si="81"/>
        <v>0</v>
      </c>
      <c r="T459" s="33">
        <f t="shared" si="82"/>
        <v>0</v>
      </c>
      <c r="U459" s="33">
        <f t="shared" si="83"/>
        <v>0</v>
      </c>
      <c r="V459" s="34">
        <f t="shared" si="84"/>
        <v>0</v>
      </c>
      <c r="W459" s="73">
        <v>1607153400</v>
      </c>
      <c r="X459" s="74">
        <v>3.805400323091078</v>
      </c>
      <c r="Y459" s="75">
        <v>0.21504847720312947</v>
      </c>
      <c r="Z459" s="5">
        <f t="shared" si="85"/>
        <v>0</v>
      </c>
      <c r="AA459" s="10">
        <f t="shared" si="86"/>
        <v>0</v>
      </c>
      <c r="AB459" s="73">
        <v>16418457.390000001</v>
      </c>
      <c r="AC459" s="7">
        <f t="shared" si="87"/>
        <v>0</v>
      </c>
      <c r="AE459" s="6" t="s">
        <v>1341</v>
      </c>
      <c r="AF459" s="6" t="s">
        <v>921</v>
      </c>
      <c r="AG459" s="6" t="s">
        <v>934</v>
      </c>
      <c r="AH459" s="6" t="s">
        <v>1334</v>
      </c>
      <c r="AI459" s="6" t="s">
        <v>1581</v>
      </c>
      <c r="AJ459" s="6" t="s">
        <v>2319</v>
      </c>
      <c r="AK459" s="6" t="s">
        <v>2319</v>
      </c>
      <c r="AL459" s="6" t="s">
        <v>2319</v>
      </c>
      <c r="AM459" s="6" t="s">
        <v>2319</v>
      </c>
      <c r="AN459" s="6" t="s">
        <v>2319</v>
      </c>
      <c r="AO459" s="6" t="s">
        <v>2319</v>
      </c>
      <c r="AP459" s="6" t="s">
        <v>2319</v>
      </c>
      <c r="AQ459" s="6" t="s">
        <v>2319</v>
      </c>
      <c r="AR459" s="6" t="s">
        <v>2319</v>
      </c>
      <c r="AS459" s="6" t="s">
        <v>2319</v>
      </c>
      <c r="AT459" s="6" t="s">
        <v>2319</v>
      </c>
    </row>
    <row r="460" spans="1:46" ht="17.25" customHeight="1" x14ac:dyDescent="0.25">
      <c r="A460" t="s">
        <v>1579</v>
      </c>
      <c r="B460" t="s">
        <v>2099</v>
      </c>
      <c r="C460" t="s">
        <v>1570</v>
      </c>
      <c r="D460" s="28" t="str">
        <f t="shared" si="77"/>
        <v>Totowa borough, Passaic County</v>
      </c>
      <c r="E460" t="s">
        <v>2214</v>
      </c>
      <c r="F460" t="s">
        <v>2201</v>
      </c>
      <c r="G460" s="32">
        <f>COUNTIFS('Raw Data from UFBs'!$A$3:$A$1389,'Summary By Town'!$A460,'Raw Data from UFBs'!$D$3:$D$1389,'Summary By Town'!$G$2)</f>
        <v>0</v>
      </c>
      <c r="H460" s="33">
        <f>SUMIFS('Raw Data from UFBs'!E$3:E$1389,'Raw Data from UFBs'!$A$3:$A$1389,'Summary By Town'!$A460,'Raw Data from UFBs'!$D$3:$D$1389,'Summary By Town'!$G$2)</f>
        <v>0</v>
      </c>
      <c r="I460" s="33">
        <f>SUMIFS('Raw Data from UFBs'!F$3:F$1389,'Raw Data from UFBs'!$A$3:$A$1389,'Summary By Town'!$A460,'Raw Data from UFBs'!$D$3:$D$1389,'Summary By Town'!$G$2)</f>
        <v>0</v>
      </c>
      <c r="J460" s="34">
        <f t="shared" si="78"/>
        <v>0</v>
      </c>
      <c r="K460" s="32">
        <f>COUNTIFS('Raw Data from UFBs'!$A$3:$A$1389,'Summary By Town'!$A460,'Raw Data from UFBs'!$D$3:$D$1389,'Summary By Town'!$K$2)</f>
        <v>0</v>
      </c>
      <c r="L460" s="33">
        <f>SUMIFS('Raw Data from UFBs'!E$3:E$1389,'Raw Data from UFBs'!$A$3:$A$1389,'Summary By Town'!$A460,'Raw Data from UFBs'!$D$3:$D$1389,'Summary By Town'!$K$2)</f>
        <v>0</v>
      </c>
      <c r="M460" s="33">
        <f>SUMIFS('Raw Data from UFBs'!F$3:F$1389,'Raw Data from UFBs'!$A$3:$A$1389,'Summary By Town'!$A460,'Raw Data from UFBs'!$D$3:$D$1389,'Summary By Town'!$K$2)</f>
        <v>0</v>
      </c>
      <c r="N460" s="34">
        <f t="shared" si="79"/>
        <v>0</v>
      </c>
      <c r="O460" s="32">
        <f>COUNTIFS('Raw Data from UFBs'!$A$3:$A$1389,'Summary By Town'!$A460,'Raw Data from UFBs'!$D$3:$D$1389,'Summary By Town'!$O$2)</f>
        <v>0</v>
      </c>
      <c r="P460" s="33">
        <f>SUMIFS('Raw Data from UFBs'!E$3:E$1389,'Raw Data from UFBs'!$A$3:$A$1389,'Summary By Town'!$A460,'Raw Data from UFBs'!$D$3:$D$1389,'Summary By Town'!$O$2)</f>
        <v>0</v>
      </c>
      <c r="Q460" s="33">
        <f>SUMIFS('Raw Data from UFBs'!F$3:F$1389,'Raw Data from UFBs'!$A$3:$A$1389,'Summary By Town'!$A460,'Raw Data from UFBs'!$D$3:$D$1389,'Summary By Town'!$O$2)</f>
        <v>0</v>
      </c>
      <c r="R460" s="34">
        <f t="shared" si="80"/>
        <v>0</v>
      </c>
      <c r="S460" s="32">
        <f t="shared" si="81"/>
        <v>0</v>
      </c>
      <c r="T460" s="33">
        <f t="shared" si="82"/>
        <v>0</v>
      </c>
      <c r="U460" s="33">
        <f t="shared" si="83"/>
        <v>0</v>
      </c>
      <c r="V460" s="34">
        <f t="shared" si="84"/>
        <v>0</v>
      </c>
      <c r="W460" s="73">
        <v>2605797400</v>
      </c>
      <c r="X460" s="74">
        <v>2.3877044444250402</v>
      </c>
      <c r="Y460" s="75">
        <v>0.23620830766749601</v>
      </c>
      <c r="Z460" s="5">
        <f t="shared" si="85"/>
        <v>0</v>
      </c>
      <c r="AA460" s="10">
        <f t="shared" si="86"/>
        <v>0</v>
      </c>
      <c r="AB460" s="73">
        <v>19361891</v>
      </c>
      <c r="AC460" s="7">
        <f t="shared" si="87"/>
        <v>0</v>
      </c>
      <c r="AE460" s="6" t="s">
        <v>1573</v>
      </c>
      <c r="AF460" s="6" t="s">
        <v>1080</v>
      </c>
      <c r="AG460" s="6" t="s">
        <v>1575</v>
      </c>
      <c r="AH460" s="6" t="s">
        <v>1571</v>
      </c>
      <c r="AI460" s="6" t="s">
        <v>1580</v>
      </c>
      <c r="AJ460" s="6" t="s">
        <v>2319</v>
      </c>
      <c r="AK460" s="6" t="s">
        <v>2319</v>
      </c>
      <c r="AL460" s="6" t="s">
        <v>2319</v>
      </c>
      <c r="AM460" s="6" t="s">
        <v>2319</v>
      </c>
      <c r="AN460" s="6" t="s">
        <v>2319</v>
      </c>
      <c r="AO460" s="6" t="s">
        <v>2319</v>
      </c>
      <c r="AP460" s="6" t="s">
        <v>2319</v>
      </c>
      <c r="AQ460" s="6" t="s">
        <v>2319</v>
      </c>
      <c r="AR460" s="6" t="s">
        <v>2319</v>
      </c>
      <c r="AS460" s="6" t="s">
        <v>2319</v>
      </c>
      <c r="AT460" s="6" t="s">
        <v>2319</v>
      </c>
    </row>
    <row r="461" spans="1:46" ht="17.25" customHeight="1" x14ac:dyDescent="0.25">
      <c r="A461" t="s">
        <v>934</v>
      </c>
      <c r="B461" t="s">
        <v>2100</v>
      </c>
      <c r="C461" t="s">
        <v>1570</v>
      </c>
      <c r="D461" s="28" t="str">
        <f t="shared" si="77"/>
        <v>Wanaque borough, Passaic County</v>
      </c>
      <c r="E461" t="s">
        <v>2214</v>
      </c>
      <c r="F461" t="s">
        <v>2203</v>
      </c>
      <c r="G461" s="32">
        <f>COUNTIFS('Raw Data from UFBs'!$A$3:$A$1389,'Summary By Town'!$A461,'Raw Data from UFBs'!$D$3:$D$1389,'Summary By Town'!$G$2)</f>
        <v>0</v>
      </c>
      <c r="H461" s="33">
        <f>SUMIFS('Raw Data from UFBs'!E$3:E$1389,'Raw Data from UFBs'!$A$3:$A$1389,'Summary By Town'!$A461,'Raw Data from UFBs'!$D$3:$D$1389,'Summary By Town'!$G$2)</f>
        <v>0</v>
      </c>
      <c r="I461" s="33">
        <f>SUMIFS('Raw Data from UFBs'!F$3:F$1389,'Raw Data from UFBs'!$A$3:$A$1389,'Summary By Town'!$A461,'Raw Data from UFBs'!$D$3:$D$1389,'Summary By Town'!$G$2)</f>
        <v>0</v>
      </c>
      <c r="J461" s="34">
        <f t="shared" si="78"/>
        <v>0</v>
      </c>
      <c r="K461" s="32">
        <f>COUNTIFS('Raw Data from UFBs'!$A$3:$A$1389,'Summary By Town'!$A461,'Raw Data from UFBs'!$D$3:$D$1389,'Summary By Town'!$K$2)</f>
        <v>1</v>
      </c>
      <c r="L461" s="33">
        <f>SUMIFS('Raw Data from UFBs'!E$3:E$1389,'Raw Data from UFBs'!$A$3:$A$1389,'Summary By Town'!$A461,'Raw Data from UFBs'!$D$3:$D$1389,'Summary By Town'!$K$2)</f>
        <v>355775</v>
      </c>
      <c r="M461" s="33">
        <f>SUMIFS('Raw Data from UFBs'!F$3:F$1389,'Raw Data from UFBs'!$A$3:$A$1389,'Summary By Town'!$A461,'Raw Data from UFBs'!$D$3:$D$1389,'Summary By Town'!$K$2)</f>
        <v>2278930</v>
      </c>
      <c r="N461" s="34">
        <f t="shared" si="79"/>
        <v>89037.594287407919</v>
      </c>
      <c r="O461" s="32">
        <f>COUNTIFS('Raw Data from UFBs'!$A$3:$A$1389,'Summary By Town'!$A461,'Raw Data from UFBs'!$D$3:$D$1389,'Summary By Town'!$O$2)</f>
        <v>1</v>
      </c>
      <c r="P461" s="33">
        <f>SUMIFS('Raw Data from UFBs'!E$3:E$1389,'Raw Data from UFBs'!$A$3:$A$1389,'Summary By Town'!$A461,'Raw Data from UFBs'!$D$3:$D$1389,'Summary By Town'!$O$2)</f>
        <v>0</v>
      </c>
      <c r="Q461" s="33">
        <f>SUMIFS('Raw Data from UFBs'!F$3:F$1389,'Raw Data from UFBs'!$A$3:$A$1389,'Summary By Town'!$A461,'Raw Data from UFBs'!$D$3:$D$1389,'Summary By Town'!$O$2)</f>
        <v>0</v>
      </c>
      <c r="R461" s="34">
        <f t="shared" si="80"/>
        <v>0</v>
      </c>
      <c r="S461" s="32">
        <f t="shared" si="81"/>
        <v>2</v>
      </c>
      <c r="T461" s="33">
        <f t="shared" si="82"/>
        <v>355775</v>
      </c>
      <c r="U461" s="33">
        <f t="shared" si="83"/>
        <v>2278930</v>
      </c>
      <c r="V461" s="34">
        <f t="shared" si="84"/>
        <v>89037.594287407919</v>
      </c>
      <c r="W461" s="73">
        <v>1598861900</v>
      </c>
      <c r="X461" s="74">
        <v>3.9069911882948545</v>
      </c>
      <c r="Y461" s="75">
        <v>0.2456775130695735</v>
      </c>
      <c r="Z461" s="5">
        <f t="shared" si="85"/>
        <v>-65531.382478099469</v>
      </c>
      <c r="AA461" s="10">
        <f t="shared" si="86"/>
        <v>1.4253451157976809E-3</v>
      </c>
      <c r="AB461" s="73">
        <v>14118761.84</v>
      </c>
      <c r="AC461" s="7">
        <f t="shared" si="87"/>
        <v>-4.6414397537638099E-3</v>
      </c>
      <c r="AE461" s="6" t="s">
        <v>1576</v>
      </c>
      <c r="AF461" s="6" t="s">
        <v>1341</v>
      </c>
      <c r="AG461" s="6" t="s">
        <v>921</v>
      </c>
      <c r="AH461" s="6" t="s">
        <v>1578</v>
      </c>
      <c r="AI461" s="6" t="s">
        <v>2319</v>
      </c>
      <c r="AJ461" s="6" t="s">
        <v>2319</v>
      </c>
      <c r="AK461" s="6" t="s">
        <v>2319</v>
      </c>
      <c r="AL461" s="6" t="s">
        <v>2319</v>
      </c>
      <c r="AM461" s="6" t="s">
        <v>2319</v>
      </c>
      <c r="AN461" s="6" t="s">
        <v>2319</v>
      </c>
      <c r="AO461" s="6" t="s">
        <v>2319</v>
      </c>
      <c r="AP461" s="6" t="s">
        <v>2319</v>
      </c>
      <c r="AQ461" s="6" t="s">
        <v>2319</v>
      </c>
      <c r="AR461" s="6" t="s">
        <v>2319</v>
      </c>
      <c r="AS461" s="6" t="s">
        <v>2319</v>
      </c>
      <c r="AT461" s="6" t="s">
        <v>2319</v>
      </c>
    </row>
    <row r="462" spans="1:46" ht="17.25" customHeight="1" x14ac:dyDescent="0.25">
      <c r="A462" t="s">
        <v>1080</v>
      </c>
      <c r="B462" t="s">
        <v>2101</v>
      </c>
      <c r="C462" t="s">
        <v>1570</v>
      </c>
      <c r="D462" s="28" t="str">
        <f t="shared" si="77"/>
        <v>Woodland Park borough, Passaic County</v>
      </c>
      <c r="E462" t="s">
        <v>2214</v>
      </c>
      <c r="F462" t="s">
        <v>2205</v>
      </c>
      <c r="G462" s="32">
        <f>COUNTIFS('Raw Data from UFBs'!$A$3:$A$1389,'Summary By Town'!$A462,'Raw Data from UFBs'!$D$3:$D$1389,'Summary By Town'!$G$2)</f>
        <v>0</v>
      </c>
      <c r="H462" s="33">
        <f>SUMIFS('Raw Data from UFBs'!E$3:E$1389,'Raw Data from UFBs'!$A$3:$A$1389,'Summary By Town'!$A462,'Raw Data from UFBs'!$D$3:$D$1389,'Summary By Town'!$G$2)</f>
        <v>0</v>
      </c>
      <c r="I462" s="33">
        <f>SUMIFS('Raw Data from UFBs'!F$3:F$1389,'Raw Data from UFBs'!$A$3:$A$1389,'Summary By Town'!$A462,'Raw Data from UFBs'!$D$3:$D$1389,'Summary By Town'!$G$2)</f>
        <v>0</v>
      </c>
      <c r="J462" s="34">
        <f t="shared" si="78"/>
        <v>0</v>
      </c>
      <c r="K462" s="32">
        <f>COUNTIFS('Raw Data from UFBs'!$A$3:$A$1389,'Summary By Town'!$A462,'Raw Data from UFBs'!$D$3:$D$1389,'Summary By Town'!$K$2)</f>
        <v>0</v>
      </c>
      <c r="L462" s="33">
        <f>SUMIFS('Raw Data from UFBs'!E$3:E$1389,'Raw Data from UFBs'!$A$3:$A$1389,'Summary By Town'!$A462,'Raw Data from UFBs'!$D$3:$D$1389,'Summary By Town'!$K$2)</f>
        <v>0</v>
      </c>
      <c r="M462" s="33">
        <f>SUMIFS('Raw Data from UFBs'!F$3:F$1389,'Raw Data from UFBs'!$A$3:$A$1389,'Summary By Town'!$A462,'Raw Data from UFBs'!$D$3:$D$1389,'Summary By Town'!$K$2)</f>
        <v>0</v>
      </c>
      <c r="N462" s="34">
        <f t="shared" si="79"/>
        <v>0</v>
      </c>
      <c r="O462" s="32">
        <f>COUNTIFS('Raw Data from UFBs'!$A$3:$A$1389,'Summary By Town'!$A462,'Raw Data from UFBs'!$D$3:$D$1389,'Summary By Town'!$O$2)</f>
        <v>1</v>
      </c>
      <c r="P462" s="33">
        <f>SUMIFS('Raw Data from UFBs'!E$3:E$1389,'Raw Data from UFBs'!$A$3:$A$1389,'Summary By Town'!$A462,'Raw Data from UFBs'!$D$3:$D$1389,'Summary By Town'!$O$2)</f>
        <v>2520</v>
      </c>
      <c r="Q462" s="33">
        <f>SUMIFS('Raw Data from UFBs'!F$3:F$1389,'Raw Data from UFBs'!$A$3:$A$1389,'Summary By Town'!$A462,'Raw Data from UFBs'!$D$3:$D$1389,'Summary By Town'!$O$2)</f>
        <v>291900</v>
      </c>
      <c r="R462" s="34">
        <f t="shared" si="80"/>
        <v>9091.3454949852367</v>
      </c>
      <c r="S462" s="32">
        <f t="shared" si="81"/>
        <v>1</v>
      </c>
      <c r="T462" s="33">
        <f t="shared" si="82"/>
        <v>2520</v>
      </c>
      <c r="U462" s="33">
        <f t="shared" si="83"/>
        <v>291900</v>
      </c>
      <c r="V462" s="34">
        <f t="shared" si="84"/>
        <v>9091.3454949852367</v>
      </c>
      <c r="W462" s="73">
        <v>1911893839</v>
      </c>
      <c r="X462" s="74">
        <v>3.1145411082511942</v>
      </c>
      <c r="Y462" s="75">
        <v>0.27057976543247558</v>
      </c>
      <c r="Z462" s="5">
        <f t="shared" si="85"/>
        <v>1778.0731226088606</v>
      </c>
      <c r="AA462" s="10">
        <f t="shared" si="86"/>
        <v>1.5267584111923067E-4</v>
      </c>
      <c r="AB462" s="73">
        <v>17496406</v>
      </c>
      <c r="AC462" s="7">
        <f t="shared" si="87"/>
        <v>1.0162504931634878E-4</v>
      </c>
      <c r="AE462" s="6" t="s">
        <v>1573</v>
      </c>
      <c r="AF462" s="6" t="s">
        <v>1579</v>
      </c>
      <c r="AG462" s="6" t="s">
        <v>1575</v>
      </c>
      <c r="AH462" s="6" t="s">
        <v>922</v>
      </c>
      <c r="AI462" s="6" t="s">
        <v>2319</v>
      </c>
      <c r="AJ462" s="6" t="s">
        <v>2319</v>
      </c>
      <c r="AK462" s="6" t="s">
        <v>2319</v>
      </c>
      <c r="AL462" s="6" t="s">
        <v>2319</v>
      </c>
      <c r="AM462" s="6" t="s">
        <v>2319</v>
      </c>
      <c r="AN462" s="6" t="s">
        <v>2319</v>
      </c>
      <c r="AO462" s="6" t="s">
        <v>2319</v>
      </c>
      <c r="AP462" s="6" t="s">
        <v>2319</v>
      </c>
      <c r="AQ462" s="6" t="s">
        <v>2319</v>
      </c>
      <c r="AR462" s="6" t="s">
        <v>2319</v>
      </c>
      <c r="AS462" s="6" t="s">
        <v>2319</v>
      </c>
      <c r="AT462" s="6" t="s">
        <v>2319</v>
      </c>
    </row>
    <row r="463" spans="1:46" ht="17.25" customHeight="1" x14ac:dyDescent="0.25">
      <c r="A463" t="s">
        <v>1573</v>
      </c>
      <c r="B463" t="s">
        <v>2102</v>
      </c>
      <c r="C463" t="s">
        <v>1570</v>
      </c>
      <c r="D463" s="28" t="str">
        <f t="shared" si="77"/>
        <v>Little Falls township, Passaic County</v>
      </c>
      <c r="E463" t="s">
        <v>2214</v>
      </c>
      <c r="F463" t="s">
        <v>2201</v>
      </c>
      <c r="G463" s="32">
        <f>COUNTIFS('Raw Data from UFBs'!$A$3:$A$1389,'Summary By Town'!$A463,'Raw Data from UFBs'!$D$3:$D$1389,'Summary By Town'!$G$2)</f>
        <v>0</v>
      </c>
      <c r="H463" s="33">
        <f>SUMIFS('Raw Data from UFBs'!E$3:E$1389,'Raw Data from UFBs'!$A$3:$A$1389,'Summary By Town'!$A463,'Raw Data from UFBs'!$D$3:$D$1389,'Summary By Town'!$G$2)</f>
        <v>0</v>
      </c>
      <c r="I463" s="33">
        <f>SUMIFS('Raw Data from UFBs'!F$3:F$1389,'Raw Data from UFBs'!$A$3:$A$1389,'Summary By Town'!$A463,'Raw Data from UFBs'!$D$3:$D$1389,'Summary By Town'!$G$2)</f>
        <v>0</v>
      </c>
      <c r="J463" s="34">
        <f t="shared" si="78"/>
        <v>0</v>
      </c>
      <c r="K463" s="32">
        <f>COUNTIFS('Raw Data from UFBs'!$A$3:$A$1389,'Summary By Town'!$A463,'Raw Data from UFBs'!$D$3:$D$1389,'Summary By Town'!$K$2)</f>
        <v>0</v>
      </c>
      <c r="L463" s="33">
        <f>SUMIFS('Raw Data from UFBs'!E$3:E$1389,'Raw Data from UFBs'!$A$3:$A$1389,'Summary By Town'!$A463,'Raw Data from UFBs'!$D$3:$D$1389,'Summary By Town'!$K$2)</f>
        <v>0</v>
      </c>
      <c r="M463" s="33">
        <f>SUMIFS('Raw Data from UFBs'!F$3:F$1389,'Raw Data from UFBs'!$A$3:$A$1389,'Summary By Town'!$A463,'Raw Data from UFBs'!$D$3:$D$1389,'Summary By Town'!$K$2)</f>
        <v>0</v>
      </c>
      <c r="N463" s="34">
        <f t="shared" si="79"/>
        <v>0</v>
      </c>
      <c r="O463" s="32">
        <f>COUNTIFS('Raw Data from UFBs'!$A$3:$A$1389,'Summary By Town'!$A463,'Raw Data from UFBs'!$D$3:$D$1389,'Summary By Town'!$O$2)</f>
        <v>0</v>
      </c>
      <c r="P463" s="33">
        <f>SUMIFS('Raw Data from UFBs'!E$3:E$1389,'Raw Data from UFBs'!$A$3:$A$1389,'Summary By Town'!$A463,'Raw Data from UFBs'!$D$3:$D$1389,'Summary By Town'!$O$2)</f>
        <v>0</v>
      </c>
      <c r="Q463" s="33">
        <f>SUMIFS('Raw Data from UFBs'!F$3:F$1389,'Raw Data from UFBs'!$A$3:$A$1389,'Summary By Town'!$A463,'Raw Data from UFBs'!$D$3:$D$1389,'Summary By Town'!$O$2)</f>
        <v>0</v>
      </c>
      <c r="R463" s="34">
        <f t="shared" si="80"/>
        <v>0</v>
      </c>
      <c r="S463" s="32">
        <f t="shared" si="81"/>
        <v>0</v>
      </c>
      <c r="T463" s="33">
        <f t="shared" si="82"/>
        <v>0</v>
      </c>
      <c r="U463" s="33">
        <f t="shared" si="83"/>
        <v>0</v>
      </c>
      <c r="V463" s="34">
        <f t="shared" si="84"/>
        <v>0</v>
      </c>
      <c r="W463" s="73">
        <v>1883756000</v>
      </c>
      <c r="X463" s="74">
        <v>3.1801034828481707</v>
      </c>
      <c r="Y463" s="75">
        <v>0.28676531014615009</v>
      </c>
      <c r="Z463" s="5">
        <f t="shared" si="85"/>
        <v>0</v>
      </c>
      <c r="AA463" s="10">
        <f t="shared" si="86"/>
        <v>0</v>
      </c>
      <c r="AB463" s="73">
        <v>18550607.68</v>
      </c>
      <c r="AC463" s="7">
        <f t="shared" si="87"/>
        <v>0</v>
      </c>
      <c r="AE463" s="6" t="s">
        <v>1430</v>
      </c>
      <c r="AF463" s="6" t="s">
        <v>1423</v>
      </c>
      <c r="AG463" s="6" t="s">
        <v>1432</v>
      </c>
      <c r="AH463" s="6" t="s">
        <v>1080</v>
      </c>
      <c r="AI463" s="6" t="s">
        <v>1425</v>
      </c>
      <c r="AJ463" s="6" t="s">
        <v>1579</v>
      </c>
      <c r="AK463" s="6" t="s">
        <v>1580</v>
      </c>
      <c r="AL463" s="6" t="s">
        <v>922</v>
      </c>
      <c r="AM463" s="6" t="s">
        <v>2319</v>
      </c>
      <c r="AN463" s="6" t="s">
        <v>2319</v>
      </c>
      <c r="AO463" s="6" t="s">
        <v>2319</v>
      </c>
      <c r="AP463" s="6" t="s">
        <v>2319</v>
      </c>
      <c r="AQ463" s="6" t="s">
        <v>2319</v>
      </c>
      <c r="AR463" s="6" t="s">
        <v>2319</v>
      </c>
      <c r="AS463" s="6" t="s">
        <v>2319</v>
      </c>
      <c r="AT463" s="6" t="s">
        <v>2319</v>
      </c>
    </row>
    <row r="464" spans="1:46" ht="17.25" customHeight="1" x14ac:dyDescent="0.25">
      <c r="A464" t="s">
        <v>1580</v>
      </c>
      <c r="B464" t="s">
        <v>2103</v>
      </c>
      <c r="C464" t="s">
        <v>1570</v>
      </c>
      <c r="D464" s="28" t="str">
        <f t="shared" si="77"/>
        <v>Wayne township, Passaic County</v>
      </c>
      <c r="E464" t="s">
        <v>2214</v>
      </c>
      <c r="F464" t="s">
        <v>2205</v>
      </c>
      <c r="G464" s="32">
        <f>COUNTIFS('Raw Data from UFBs'!$A$3:$A$1389,'Summary By Town'!$A464,'Raw Data from UFBs'!$D$3:$D$1389,'Summary By Town'!$G$2)</f>
        <v>3</v>
      </c>
      <c r="H464" s="33">
        <f>SUMIFS('Raw Data from UFBs'!E$3:E$1389,'Raw Data from UFBs'!$A$3:$A$1389,'Summary By Town'!$A464,'Raw Data from UFBs'!$D$3:$D$1389,'Summary By Town'!$G$2)</f>
        <v>409565</v>
      </c>
      <c r="I464" s="33">
        <f>SUMIFS('Raw Data from UFBs'!F$3:F$1389,'Raw Data from UFBs'!$A$3:$A$1389,'Summary By Town'!$A464,'Raw Data from UFBs'!$D$3:$D$1389,'Summary By Town'!$G$2)</f>
        <v>28201200</v>
      </c>
      <c r="J464" s="34">
        <f t="shared" si="78"/>
        <v>1554794.2323911029</v>
      </c>
      <c r="K464" s="32">
        <f>COUNTIFS('Raw Data from UFBs'!$A$3:$A$1389,'Summary By Town'!$A464,'Raw Data from UFBs'!$D$3:$D$1389,'Summary By Town'!$K$2)</f>
        <v>0</v>
      </c>
      <c r="L464" s="33">
        <f>SUMIFS('Raw Data from UFBs'!E$3:E$1389,'Raw Data from UFBs'!$A$3:$A$1389,'Summary By Town'!$A464,'Raw Data from UFBs'!$D$3:$D$1389,'Summary By Town'!$K$2)</f>
        <v>0</v>
      </c>
      <c r="M464" s="33">
        <f>SUMIFS('Raw Data from UFBs'!F$3:F$1389,'Raw Data from UFBs'!$A$3:$A$1389,'Summary By Town'!$A464,'Raw Data from UFBs'!$D$3:$D$1389,'Summary By Town'!$K$2)</f>
        <v>0</v>
      </c>
      <c r="N464" s="34">
        <f t="shared" si="79"/>
        <v>0</v>
      </c>
      <c r="O464" s="32">
        <f>COUNTIFS('Raw Data from UFBs'!$A$3:$A$1389,'Summary By Town'!$A464,'Raw Data from UFBs'!$D$3:$D$1389,'Summary By Town'!$O$2)</f>
        <v>1</v>
      </c>
      <c r="P464" s="33">
        <f>SUMIFS('Raw Data from UFBs'!E$3:E$1389,'Raw Data from UFBs'!$A$3:$A$1389,'Summary By Town'!$A464,'Raw Data from UFBs'!$D$3:$D$1389,'Summary By Town'!$O$2)</f>
        <v>50000</v>
      </c>
      <c r="Q464" s="33">
        <f>SUMIFS('Raw Data from UFBs'!F$3:F$1389,'Raw Data from UFBs'!$A$3:$A$1389,'Summary By Town'!$A464,'Raw Data from UFBs'!$D$3:$D$1389,'Summary By Town'!$O$2)</f>
        <v>18689500</v>
      </c>
      <c r="R464" s="34">
        <f t="shared" si="80"/>
        <v>1030393.2742675318</v>
      </c>
      <c r="S464" s="32">
        <f t="shared" si="81"/>
        <v>4</v>
      </c>
      <c r="T464" s="33">
        <f t="shared" si="82"/>
        <v>459565</v>
      </c>
      <c r="U464" s="33">
        <f t="shared" si="83"/>
        <v>46890700</v>
      </c>
      <c r="V464" s="34">
        <f t="shared" si="84"/>
        <v>2585187.5066586346</v>
      </c>
      <c r="W464" s="73">
        <v>5957087400</v>
      </c>
      <c r="X464" s="74">
        <v>5.5132201196796693</v>
      </c>
      <c r="Y464" s="75">
        <v>0.21972440197614096</v>
      </c>
      <c r="Z464" s="5">
        <f t="shared" si="85"/>
        <v>467051.13410259422</v>
      </c>
      <c r="AA464" s="10">
        <f t="shared" si="86"/>
        <v>7.871413805343867E-3</v>
      </c>
      <c r="AB464" s="73">
        <v>79922320</v>
      </c>
      <c r="AC464" s="7">
        <f t="shared" si="87"/>
        <v>5.8438135192095805E-3</v>
      </c>
      <c r="AE464" s="6" t="s">
        <v>1529</v>
      </c>
      <c r="AF464" s="6" t="s">
        <v>1539</v>
      </c>
      <c r="AG464" s="6" t="s">
        <v>1432</v>
      </c>
      <c r="AH464" s="6" t="s">
        <v>1573</v>
      </c>
      <c r="AI464" s="6" t="s">
        <v>1425</v>
      </c>
      <c r="AJ464" s="6" t="s">
        <v>1579</v>
      </c>
      <c r="AK464" s="6" t="s">
        <v>1571</v>
      </c>
      <c r="AL464" s="6" t="s">
        <v>1574</v>
      </c>
      <c r="AM464" s="6" t="s">
        <v>1576</v>
      </c>
      <c r="AN464" s="6" t="s">
        <v>1327</v>
      </c>
      <c r="AO464" s="6" t="s">
        <v>1341</v>
      </c>
      <c r="AP464" s="6" t="s">
        <v>2319</v>
      </c>
      <c r="AQ464" s="6" t="s">
        <v>2319</v>
      </c>
      <c r="AR464" s="6" t="s">
        <v>2319</v>
      </c>
      <c r="AS464" s="6" t="s">
        <v>2319</v>
      </c>
      <c r="AT464" s="6" t="s">
        <v>2319</v>
      </c>
    </row>
    <row r="465" spans="1:46" ht="17.25" customHeight="1" x14ac:dyDescent="0.25">
      <c r="A465" t="s">
        <v>1581</v>
      </c>
      <c r="B465" t="s">
        <v>2104</v>
      </c>
      <c r="C465" t="s">
        <v>1570</v>
      </c>
      <c r="D465" s="28" t="str">
        <f t="shared" si="77"/>
        <v>West Milford township, Passaic County</v>
      </c>
      <c r="E465" t="s">
        <v>2214</v>
      </c>
      <c r="F465" t="s">
        <v>2204</v>
      </c>
      <c r="G465" s="32">
        <f>COUNTIFS('Raw Data from UFBs'!$A$3:$A$1389,'Summary By Town'!$A465,'Raw Data from UFBs'!$D$3:$D$1389,'Summary By Town'!$G$2)</f>
        <v>0</v>
      </c>
      <c r="H465" s="33">
        <f>SUMIFS('Raw Data from UFBs'!E$3:E$1389,'Raw Data from UFBs'!$A$3:$A$1389,'Summary By Town'!$A465,'Raw Data from UFBs'!$D$3:$D$1389,'Summary By Town'!$G$2)</f>
        <v>0</v>
      </c>
      <c r="I465" s="33">
        <f>SUMIFS('Raw Data from UFBs'!F$3:F$1389,'Raw Data from UFBs'!$A$3:$A$1389,'Summary By Town'!$A465,'Raw Data from UFBs'!$D$3:$D$1389,'Summary By Town'!$G$2)</f>
        <v>0</v>
      </c>
      <c r="J465" s="34">
        <f t="shared" si="78"/>
        <v>0</v>
      </c>
      <c r="K465" s="32">
        <f>COUNTIFS('Raw Data from UFBs'!$A$3:$A$1389,'Summary By Town'!$A465,'Raw Data from UFBs'!$D$3:$D$1389,'Summary By Town'!$K$2)</f>
        <v>0</v>
      </c>
      <c r="L465" s="33">
        <f>SUMIFS('Raw Data from UFBs'!E$3:E$1389,'Raw Data from UFBs'!$A$3:$A$1389,'Summary By Town'!$A465,'Raw Data from UFBs'!$D$3:$D$1389,'Summary By Town'!$K$2)</f>
        <v>0</v>
      </c>
      <c r="M465" s="33">
        <f>SUMIFS('Raw Data from UFBs'!F$3:F$1389,'Raw Data from UFBs'!$A$3:$A$1389,'Summary By Town'!$A465,'Raw Data from UFBs'!$D$3:$D$1389,'Summary By Town'!$K$2)</f>
        <v>0</v>
      </c>
      <c r="N465" s="34">
        <f t="shared" si="79"/>
        <v>0</v>
      </c>
      <c r="O465" s="32">
        <f>COUNTIFS('Raw Data from UFBs'!$A$3:$A$1389,'Summary By Town'!$A465,'Raw Data from UFBs'!$D$3:$D$1389,'Summary By Town'!$O$2)</f>
        <v>0</v>
      </c>
      <c r="P465" s="33">
        <f>SUMIFS('Raw Data from UFBs'!E$3:E$1389,'Raw Data from UFBs'!$A$3:$A$1389,'Summary By Town'!$A465,'Raw Data from UFBs'!$D$3:$D$1389,'Summary By Town'!$O$2)</f>
        <v>0</v>
      </c>
      <c r="Q465" s="33">
        <f>SUMIFS('Raw Data from UFBs'!F$3:F$1389,'Raw Data from UFBs'!$A$3:$A$1389,'Summary By Town'!$A465,'Raw Data from UFBs'!$D$3:$D$1389,'Summary By Town'!$O$2)</f>
        <v>0</v>
      </c>
      <c r="R465" s="34">
        <f t="shared" si="80"/>
        <v>0</v>
      </c>
      <c r="S465" s="32">
        <f t="shared" si="81"/>
        <v>0</v>
      </c>
      <c r="T465" s="33">
        <f t="shared" si="82"/>
        <v>0</v>
      </c>
      <c r="U465" s="33">
        <f t="shared" si="83"/>
        <v>0</v>
      </c>
      <c r="V465" s="34">
        <f t="shared" si="84"/>
        <v>0</v>
      </c>
      <c r="W465" s="73">
        <v>3022247700</v>
      </c>
      <c r="X465" s="74">
        <v>3.6940753217813467</v>
      </c>
      <c r="Y465" s="75">
        <v>0.23363989809384916</v>
      </c>
      <c r="Z465" s="5">
        <f t="shared" si="85"/>
        <v>0</v>
      </c>
      <c r="AA465" s="10">
        <f t="shared" si="86"/>
        <v>0</v>
      </c>
      <c r="AB465" s="73">
        <v>33781809</v>
      </c>
      <c r="AC465" s="7">
        <f t="shared" si="87"/>
        <v>0</v>
      </c>
      <c r="AE465" s="6" t="s">
        <v>850</v>
      </c>
      <c r="AF465" s="6" t="s">
        <v>921</v>
      </c>
      <c r="AG465" s="6" t="s">
        <v>1578</v>
      </c>
      <c r="AH465" s="6" t="s">
        <v>1613</v>
      </c>
      <c r="AI465" s="6" t="s">
        <v>1622</v>
      </c>
      <c r="AJ465" s="6" t="s">
        <v>1528</v>
      </c>
      <c r="AK465" s="6" t="s">
        <v>1079</v>
      </c>
      <c r="AL465" s="6" t="s">
        <v>862</v>
      </c>
      <c r="AM465" s="6" t="s">
        <v>2319</v>
      </c>
      <c r="AN465" s="6" t="s">
        <v>2319</v>
      </c>
      <c r="AO465" s="6" t="s">
        <v>2319</v>
      </c>
      <c r="AP465" s="6" t="s">
        <v>2319</v>
      </c>
      <c r="AQ465" s="6" t="s">
        <v>2319</v>
      </c>
      <c r="AR465" s="6" t="s">
        <v>2319</v>
      </c>
      <c r="AS465" s="6" t="s">
        <v>2319</v>
      </c>
      <c r="AT465" s="6" t="s">
        <v>2319</v>
      </c>
    </row>
    <row r="466" spans="1:46" ht="17.25" customHeight="1" x14ac:dyDescent="0.25">
      <c r="A466" t="s">
        <v>1584</v>
      </c>
      <c r="B466" t="s">
        <v>2105</v>
      </c>
      <c r="C466" t="s">
        <v>1583</v>
      </c>
      <c r="D466" s="28" t="str">
        <f t="shared" si="77"/>
        <v>Elmer borough, Salem County</v>
      </c>
      <c r="E466" t="s">
        <v>2216</v>
      </c>
      <c r="F466" t="s">
        <v>2206</v>
      </c>
      <c r="G466" s="32">
        <f>COUNTIFS('Raw Data from UFBs'!$A$3:$A$1389,'Summary By Town'!$A466,'Raw Data from UFBs'!$D$3:$D$1389,'Summary By Town'!$G$2)</f>
        <v>0</v>
      </c>
      <c r="H466" s="33">
        <f>SUMIFS('Raw Data from UFBs'!E$3:E$1389,'Raw Data from UFBs'!$A$3:$A$1389,'Summary By Town'!$A466,'Raw Data from UFBs'!$D$3:$D$1389,'Summary By Town'!$G$2)</f>
        <v>0</v>
      </c>
      <c r="I466" s="33">
        <f>SUMIFS('Raw Data from UFBs'!F$3:F$1389,'Raw Data from UFBs'!$A$3:$A$1389,'Summary By Town'!$A466,'Raw Data from UFBs'!$D$3:$D$1389,'Summary By Town'!$G$2)</f>
        <v>0</v>
      </c>
      <c r="J466" s="34">
        <f t="shared" si="78"/>
        <v>0</v>
      </c>
      <c r="K466" s="32">
        <f>COUNTIFS('Raw Data from UFBs'!$A$3:$A$1389,'Summary By Town'!$A466,'Raw Data from UFBs'!$D$3:$D$1389,'Summary By Town'!$K$2)</f>
        <v>0</v>
      </c>
      <c r="L466" s="33">
        <f>SUMIFS('Raw Data from UFBs'!E$3:E$1389,'Raw Data from UFBs'!$A$3:$A$1389,'Summary By Town'!$A466,'Raw Data from UFBs'!$D$3:$D$1389,'Summary By Town'!$K$2)</f>
        <v>0</v>
      </c>
      <c r="M466" s="33">
        <f>SUMIFS('Raw Data from UFBs'!F$3:F$1389,'Raw Data from UFBs'!$A$3:$A$1389,'Summary By Town'!$A466,'Raw Data from UFBs'!$D$3:$D$1389,'Summary By Town'!$K$2)</f>
        <v>0</v>
      </c>
      <c r="N466" s="34">
        <f t="shared" si="79"/>
        <v>0</v>
      </c>
      <c r="O466" s="32">
        <f>COUNTIFS('Raw Data from UFBs'!$A$3:$A$1389,'Summary By Town'!$A466,'Raw Data from UFBs'!$D$3:$D$1389,'Summary By Town'!$O$2)</f>
        <v>0</v>
      </c>
      <c r="P466" s="33">
        <f>SUMIFS('Raw Data from UFBs'!E$3:E$1389,'Raw Data from UFBs'!$A$3:$A$1389,'Summary By Town'!$A466,'Raw Data from UFBs'!$D$3:$D$1389,'Summary By Town'!$O$2)</f>
        <v>0</v>
      </c>
      <c r="Q466" s="33">
        <f>SUMIFS('Raw Data from UFBs'!F$3:F$1389,'Raw Data from UFBs'!$A$3:$A$1389,'Summary By Town'!$A466,'Raw Data from UFBs'!$D$3:$D$1389,'Summary By Town'!$O$2)</f>
        <v>0</v>
      </c>
      <c r="R466" s="34">
        <f t="shared" si="80"/>
        <v>0</v>
      </c>
      <c r="S466" s="32">
        <f t="shared" si="81"/>
        <v>0</v>
      </c>
      <c r="T466" s="33">
        <f t="shared" si="82"/>
        <v>0</v>
      </c>
      <c r="U466" s="33">
        <f t="shared" si="83"/>
        <v>0</v>
      </c>
      <c r="V466" s="34">
        <f t="shared" si="84"/>
        <v>0</v>
      </c>
      <c r="W466" s="73">
        <v>140277700</v>
      </c>
      <c r="X466" s="74">
        <v>3.6333755513284931</v>
      </c>
      <c r="Y466" s="75">
        <v>0.17586851283695834</v>
      </c>
      <c r="Z466" s="5">
        <f t="shared" si="85"/>
        <v>0</v>
      </c>
      <c r="AA466" s="10">
        <f t="shared" si="86"/>
        <v>0</v>
      </c>
      <c r="AB466" s="73">
        <v>1082761</v>
      </c>
      <c r="AC466" s="7">
        <f t="shared" si="87"/>
        <v>0</v>
      </c>
      <c r="AE466" s="6" t="s">
        <v>1589</v>
      </c>
      <c r="AF466" s="6" t="s">
        <v>1591</v>
      </c>
      <c r="AG466" s="6" t="s">
        <v>2319</v>
      </c>
      <c r="AH466" s="6" t="s">
        <v>2319</v>
      </c>
      <c r="AI466" s="6" t="s">
        <v>2319</v>
      </c>
      <c r="AJ466" s="6" t="s">
        <v>2319</v>
      </c>
      <c r="AK466" s="6" t="s">
        <v>2319</v>
      </c>
      <c r="AL466" s="6" t="s">
        <v>2319</v>
      </c>
      <c r="AM466" s="6" t="s">
        <v>2319</v>
      </c>
      <c r="AN466" s="6" t="s">
        <v>2319</v>
      </c>
      <c r="AO466" s="6" t="s">
        <v>2319</v>
      </c>
      <c r="AP466" s="6" t="s">
        <v>2319</v>
      </c>
      <c r="AQ466" s="6" t="s">
        <v>2319</v>
      </c>
      <c r="AR466" s="6" t="s">
        <v>2319</v>
      </c>
      <c r="AS466" s="6" t="s">
        <v>2319</v>
      </c>
      <c r="AT466" s="6" t="s">
        <v>2319</v>
      </c>
    </row>
    <row r="467" spans="1:46" ht="17.25" customHeight="1" x14ac:dyDescent="0.25">
      <c r="A467" t="s">
        <v>936</v>
      </c>
      <c r="B467" t="s">
        <v>2106</v>
      </c>
      <c r="C467" t="s">
        <v>1583</v>
      </c>
      <c r="D467" s="28" t="str">
        <f t="shared" si="77"/>
        <v>Penns Grove borough, Salem County</v>
      </c>
      <c r="E467" t="s">
        <v>2216</v>
      </c>
      <c r="F467" t="s">
        <v>2201</v>
      </c>
      <c r="G467" s="32">
        <f>COUNTIFS('Raw Data from UFBs'!$A$3:$A$1389,'Summary By Town'!$A467,'Raw Data from UFBs'!$D$3:$D$1389,'Summary By Town'!$G$2)</f>
        <v>4</v>
      </c>
      <c r="H467" s="33">
        <f>SUMIFS('Raw Data from UFBs'!E$3:E$1389,'Raw Data from UFBs'!$A$3:$A$1389,'Summary By Town'!$A467,'Raw Data from UFBs'!$D$3:$D$1389,'Summary By Town'!$G$2)</f>
        <v>225560.22</v>
      </c>
      <c r="I467" s="33">
        <f>SUMIFS('Raw Data from UFBs'!F$3:F$1389,'Raw Data from UFBs'!$A$3:$A$1389,'Summary By Town'!$A467,'Raw Data from UFBs'!$D$3:$D$1389,'Summary By Town'!$G$2)</f>
        <v>17030000</v>
      </c>
      <c r="J467" s="34">
        <f t="shared" si="78"/>
        <v>856539.91439575702</v>
      </c>
      <c r="K467" s="32">
        <f>COUNTIFS('Raw Data from UFBs'!$A$3:$A$1389,'Summary By Town'!$A467,'Raw Data from UFBs'!$D$3:$D$1389,'Summary By Town'!$K$2)</f>
        <v>0</v>
      </c>
      <c r="L467" s="33">
        <f>SUMIFS('Raw Data from UFBs'!E$3:E$1389,'Raw Data from UFBs'!$A$3:$A$1389,'Summary By Town'!$A467,'Raw Data from UFBs'!$D$3:$D$1389,'Summary By Town'!$K$2)</f>
        <v>0</v>
      </c>
      <c r="M467" s="33">
        <f>SUMIFS('Raw Data from UFBs'!F$3:F$1389,'Raw Data from UFBs'!$A$3:$A$1389,'Summary By Town'!$A467,'Raw Data from UFBs'!$D$3:$D$1389,'Summary By Town'!$K$2)</f>
        <v>0</v>
      </c>
      <c r="N467" s="34">
        <f t="shared" si="79"/>
        <v>0</v>
      </c>
      <c r="O467" s="32">
        <f>COUNTIFS('Raw Data from UFBs'!$A$3:$A$1389,'Summary By Town'!$A467,'Raw Data from UFBs'!$D$3:$D$1389,'Summary By Town'!$O$2)</f>
        <v>0</v>
      </c>
      <c r="P467" s="33">
        <f>SUMIFS('Raw Data from UFBs'!E$3:E$1389,'Raw Data from UFBs'!$A$3:$A$1389,'Summary By Town'!$A467,'Raw Data from UFBs'!$D$3:$D$1389,'Summary By Town'!$O$2)</f>
        <v>0</v>
      </c>
      <c r="Q467" s="33">
        <f>SUMIFS('Raw Data from UFBs'!F$3:F$1389,'Raw Data from UFBs'!$A$3:$A$1389,'Summary By Town'!$A467,'Raw Data from UFBs'!$D$3:$D$1389,'Summary By Town'!$O$2)</f>
        <v>0</v>
      </c>
      <c r="R467" s="34">
        <f t="shared" si="80"/>
        <v>0</v>
      </c>
      <c r="S467" s="32">
        <f t="shared" si="81"/>
        <v>4</v>
      </c>
      <c r="T467" s="33">
        <f t="shared" si="82"/>
        <v>225560.22</v>
      </c>
      <c r="U467" s="33">
        <f t="shared" si="83"/>
        <v>17030000</v>
      </c>
      <c r="V467" s="34">
        <f t="shared" si="84"/>
        <v>856539.91439575702</v>
      </c>
      <c r="W467" s="73">
        <v>185332800</v>
      </c>
      <c r="X467" s="74">
        <v>5.0295943299809576</v>
      </c>
      <c r="Y467" s="75">
        <v>0.45179842403653936</v>
      </c>
      <c r="Z467" s="5">
        <f t="shared" si="85"/>
        <v>285075.63152706024</v>
      </c>
      <c r="AA467" s="10">
        <f t="shared" si="86"/>
        <v>9.1888753636701112E-2</v>
      </c>
      <c r="AB467" s="73">
        <v>6495503.5999999996</v>
      </c>
      <c r="AC467" s="7">
        <f t="shared" si="87"/>
        <v>4.3888149261753967E-2</v>
      </c>
      <c r="AE467" s="6" t="s">
        <v>948</v>
      </c>
      <c r="AF467" s="6" t="s">
        <v>2319</v>
      </c>
      <c r="AG467" s="6" t="s">
        <v>2319</v>
      </c>
      <c r="AH467" s="6" t="s">
        <v>2319</v>
      </c>
      <c r="AI467" s="6" t="s">
        <v>2319</v>
      </c>
      <c r="AJ467" s="6" t="s">
        <v>2319</v>
      </c>
      <c r="AK467" s="6" t="s">
        <v>2319</v>
      </c>
      <c r="AL467" s="6" t="s">
        <v>2319</v>
      </c>
      <c r="AM467" s="6" t="s">
        <v>2319</v>
      </c>
      <c r="AN467" s="6" t="s">
        <v>2319</v>
      </c>
      <c r="AO467" s="6" t="s">
        <v>2319</v>
      </c>
      <c r="AP467" s="6" t="s">
        <v>2319</v>
      </c>
      <c r="AQ467" s="6" t="s">
        <v>2319</v>
      </c>
      <c r="AR467" s="6" t="s">
        <v>2319</v>
      </c>
      <c r="AS467" s="6" t="s">
        <v>2319</v>
      </c>
      <c r="AT467" s="6" t="s">
        <v>2319</v>
      </c>
    </row>
    <row r="468" spans="1:46" ht="17.25" customHeight="1" x14ac:dyDescent="0.25">
      <c r="A468" t="s">
        <v>945</v>
      </c>
      <c r="B468" t="s">
        <v>2107</v>
      </c>
      <c r="C468" t="s">
        <v>1583</v>
      </c>
      <c r="D468" s="28" t="str">
        <f t="shared" si="77"/>
        <v>Salem city, Salem County</v>
      </c>
      <c r="E468" t="s">
        <v>2216</v>
      </c>
      <c r="F468" t="s">
        <v>2206</v>
      </c>
      <c r="G468" s="32">
        <f>COUNTIFS('Raw Data from UFBs'!$A$3:$A$1389,'Summary By Town'!$A468,'Raw Data from UFBs'!$D$3:$D$1389,'Summary By Town'!$G$2)</f>
        <v>2</v>
      </c>
      <c r="H468" s="33">
        <f>SUMIFS('Raw Data from UFBs'!E$3:E$1389,'Raw Data from UFBs'!$A$3:$A$1389,'Summary By Town'!$A468,'Raw Data from UFBs'!$D$3:$D$1389,'Summary By Town'!$G$2)</f>
        <v>383004</v>
      </c>
      <c r="I468" s="33">
        <f>SUMIFS('Raw Data from UFBs'!F$3:F$1389,'Raw Data from UFBs'!$A$3:$A$1389,'Summary By Town'!$A468,'Raw Data from UFBs'!$D$3:$D$1389,'Summary By Town'!$G$2)</f>
        <v>17127500</v>
      </c>
      <c r="J468" s="34">
        <f t="shared" si="78"/>
        <v>1210691.3448836075</v>
      </c>
      <c r="K468" s="32">
        <f>COUNTIFS('Raw Data from UFBs'!$A$3:$A$1389,'Summary By Town'!$A468,'Raw Data from UFBs'!$D$3:$D$1389,'Summary By Town'!$K$2)</f>
        <v>0</v>
      </c>
      <c r="L468" s="33">
        <f>SUMIFS('Raw Data from UFBs'!E$3:E$1389,'Raw Data from UFBs'!$A$3:$A$1389,'Summary By Town'!$A468,'Raw Data from UFBs'!$D$3:$D$1389,'Summary By Town'!$K$2)</f>
        <v>0</v>
      </c>
      <c r="M468" s="33">
        <f>SUMIFS('Raw Data from UFBs'!F$3:F$1389,'Raw Data from UFBs'!$A$3:$A$1389,'Summary By Town'!$A468,'Raw Data from UFBs'!$D$3:$D$1389,'Summary By Town'!$K$2)</f>
        <v>0</v>
      </c>
      <c r="N468" s="34">
        <f t="shared" si="79"/>
        <v>0</v>
      </c>
      <c r="O468" s="32">
        <f>COUNTIFS('Raw Data from UFBs'!$A$3:$A$1389,'Summary By Town'!$A468,'Raw Data from UFBs'!$D$3:$D$1389,'Summary By Town'!$O$2)</f>
        <v>0</v>
      </c>
      <c r="P468" s="33">
        <f>SUMIFS('Raw Data from UFBs'!E$3:E$1389,'Raw Data from UFBs'!$A$3:$A$1389,'Summary By Town'!$A468,'Raw Data from UFBs'!$D$3:$D$1389,'Summary By Town'!$O$2)</f>
        <v>0</v>
      </c>
      <c r="Q468" s="33">
        <f>SUMIFS('Raw Data from UFBs'!F$3:F$1389,'Raw Data from UFBs'!$A$3:$A$1389,'Summary By Town'!$A468,'Raw Data from UFBs'!$D$3:$D$1389,'Summary By Town'!$O$2)</f>
        <v>0</v>
      </c>
      <c r="R468" s="34">
        <f t="shared" si="80"/>
        <v>0</v>
      </c>
      <c r="S468" s="32">
        <f t="shared" si="81"/>
        <v>2</v>
      </c>
      <c r="T468" s="33">
        <f t="shared" si="82"/>
        <v>383004</v>
      </c>
      <c r="U468" s="33">
        <f t="shared" si="83"/>
        <v>17127500</v>
      </c>
      <c r="V468" s="34">
        <f t="shared" si="84"/>
        <v>1210691.3448836075</v>
      </c>
      <c r="W468" s="73">
        <v>194558335</v>
      </c>
      <c r="X468" s="74">
        <v>7.0686985542759162</v>
      </c>
      <c r="Y468" s="75">
        <v>0.51373855755518216</v>
      </c>
      <c r="Z468" s="5">
        <f t="shared" si="85"/>
        <v>425214.90266718308</v>
      </c>
      <c r="AA468" s="10">
        <f t="shared" si="86"/>
        <v>8.8032722936285404E-2</v>
      </c>
      <c r="AB468" s="73">
        <v>9369513.6600000001</v>
      </c>
      <c r="AC468" s="7">
        <f t="shared" si="87"/>
        <v>4.5382814743362365E-2</v>
      </c>
      <c r="AE468" s="6" t="s">
        <v>1586</v>
      </c>
      <c r="AF468" s="6" t="s">
        <v>1585</v>
      </c>
      <c r="AG468" s="6" t="s">
        <v>1590</v>
      </c>
      <c r="AH468" s="6" t="s">
        <v>1587</v>
      </c>
      <c r="AI468" s="6" t="s">
        <v>941</v>
      </c>
      <c r="AJ468" s="6" t="s">
        <v>2319</v>
      </c>
      <c r="AK468" s="6" t="s">
        <v>2319</v>
      </c>
      <c r="AL468" s="6" t="s">
        <v>2319</v>
      </c>
      <c r="AM468" s="6" t="s">
        <v>2319</v>
      </c>
      <c r="AN468" s="6" t="s">
        <v>2319</v>
      </c>
      <c r="AO468" s="6" t="s">
        <v>2319</v>
      </c>
      <c r="AP468" s="6" t="s">
        <v>2319</v>
      </c>
      <c r="AQ468" s="6" t="s">
        <v>2319</v>
      </c>
      <c r="AR468" s="6" t="s">
        <v>2319</v>
      </c>
      <c r="AS468" s="6" t="s">
        <v>2319</v>
      </c>
      <c r="AT468" s="6" t="s">
        <v>2319</v>
      </c>
    </row>
    <row r="469" spans="1:46" ht="17.25" customHeight="1" x14ac:dyDescent="0.25">
      <c r="A469" t="s">
        <v>949</v>
      </c>
      <c r="B469" t="s">
        <v>2108</v>
      </c>
      <c r="C469" t="s">
        <v>1583</v>
      </c>
      <c r="D469" s="28" t="str">
        <f t="shared" si="77"/>
        <v>Woodstown borough, Salem County</v>
      </c>
      <c r="E469" t="s">
        <v>2216</v>
      </c>
      <c r="F469" t="s">
        <v>2206</v>
      </c>
      <c r="G469" s="32">
        <f>COUNTIFS('Raw Data from UFBs'!$A$3:$A$1389,'Summary By Town'!$A469,'Raw Data from UFBs'!$D$3:$D$1389,'Summary By Town'!$G$2)</f>
        <v>2</v>
      </c>
      <c r="H469" s="33">
        <f>SUMIFS('Raw Data from UFBs'!E$3:E$1389,'Raw Data from UFBs'!$A$3:$A$1389,'Summary By Town'!$A469,'Raw Data from UFBs'!$D$3:$D$1389,'Summary By Town'!$G$2)</f>
        <v>26817.71</v>
      </c>
      <c r="I469" s="33">
        <f>SUMIFS('Raw Data from UFBs'!F$3:F$1389,'Raw Data from UFBs'!$A$3:$A$1389,'Summary By Town'!$A469,'Raw Data from UFBs'!$D$3:$D$1389,'Summary By Town'!$G$2)</f>
        <v>518100</v>
      </c>
      <c r="J469" s="34">
        <f t="shared" si="78"/>
        <v>18641.041402770203</v>
      </c>
      <c r="K469" s="32">
        <f>COUNTIFS('Raw Data from UFBs'!$A$3:$A$1389,'Summary By Town'!$A469,'Raw Data from UFBs'!$D$3:$D$1389,'Summary By Town'!$K$2)</f>
        <v>0</v>
      </c>
      <c r="L469" s="33">
        <f>SUMIFS('Raw Data from UFBs'!E$3:E$1389,'Raw Data from UFBs'!$A$3:$A$1389,'Summary By Town'!$A469,'Raw Data from UFBs'!$D$3:$D$1389,'Summary By Town'!$K$2)</f>
        <v>0</v>
      </c>
      <c r="M469" s="33">
        <f>SUMIFS('Raw Data from UFBs'!F$3:F$1389,'Raw Data from UFBs'!$A$3:$A$1389,'Summary By Town'!$A469,'Raw Data from UFBs'!$D$3:$D$1389,'Summary By Town'!$K$2)</f>
        <v>0</v>
      </c>
      <c r="N469" s="34">
        <f t="shared" si="79"/>
        <v>0</v>
      </c>
      <c r="O469" s="32">
        <f>COUNTIFS('Raw Data from UFBs'!$A$3:$A$1389,'Summary By Town'!$A469,'Raw Data from UFBs'!$D$3:$D$1389,'Summary By Town'!$O$2)</f>
        <v>0</v>
      </c>
      <c r="P469" s="33">
        <f>SUMIFS('Raw Data from UFBs'!E$3:E$1389,'Raw Data from UFBs'!$A$3:$A$1389,'Summary By Town'!$A469,'Raw Data from UFBs'!$D$3:$D$1389,'Summary By Town'!$O$2)</f>
        <v>0</v>
      </c>
      <c r="Q469" s="33">
        <f>SUMIFS('Raw Data from UFBs'!F$3:F$1389,'Raw Data from UFBs'!$A$3:$A$1389,'Summary By Town'!$A469,'Raw Data from UFBs'!$D$3:$D$1389,'Summary By Town'!$O$2)</f>
        <v>0</v>
      </c>
      <c r="R469" s="34">
        <f t="shared" si="80"/>
        <v>0</v>
      </c>
      <c r="S469" s="32">
        <f t="shared" si="81"/>
        <v>2</v>
      </c>
      <c r="T469" s="33">
        <f t="shared" si="82"/>
        <v>26817.71</v>
      </c>
      <c r="U469" s="33">
        <f t="shared" si="83"/>
        <v>518100</v>
      </c>
      <c r="V469" s="34">
        <f t="shared" si="84"/>
        <v>18641.041402770203</v>
      </c>
      <c r="W469" s="73">
        <v>344071300</v>
      </c>
      <c r="X469" s="74">
        <v>3.5979620541922803</v>
      </c>
      <c r="Y469" s="75">
        <v>0.20555004312918357</v>
      </c>
      <c r="Z469" s="5">
        <f t="shared" si="85"/>
        <v>-1680.7145828136256</v>
      </c>
      <c r="AA469" s="10">
        <f t="shared" si="86"/>
        <v>1.5057925493931054E-3</v>
      </c>
      <c r="AB469" s="73">
        <v>3694996.04</v>
      </c>
      <c r="AC469" s="7">
        <f t="shared" si="87"/>
        <v>-4.5486235022152436E-4</v>
      </c>
      <c r="AE469" s="6" t="s">
        <v>1588</v>
      </c>
      <c r="AF469" s="6" t="s">
        <v>2319</v>
      </c>
      <c r="AG469" s="6" t="s">
        <v>2319</v>
      </c>
      <c r="AH469" s="6" t="s">
        <v>2319</v>
      </c>
      <c r="AI469" s="6" t="s">
        <v>2319</v>
      </c>
      <c r="AJ469" s="6" t="s">
        <v>2319</v>
      </c>
      <c r="AK469" s="6" t="s">
        <v>2319</v>
      </c>
      <c r="AL469" s="6" t="s">
        <v>2319</v>
      </c>
      <c r="AM469" s="6" t="s">
        <v>2319</v>
      </c>
      <c r="AN469" s="6" t="s">
        <v>2319</v>
      </c>
      <c r="AO469" s="6" t="s">
        <v>2319</v>
      </c>
      <c r="AP469" s="6" t="s">
        <v>2319</v>
      </c>
      <c r="AQ469" s="6" t="s">
        <v>2319</v>
      </c>
      <c r="AR469" s="6" t="s">
        <v>2319</v>
      </c>
      <c r="AS469" s="6" t="s">
        <v>2319</v>
      </c>
      <c r="AT469" s="6" t="s">
        <v>2319</v>
      </c>
    </row>
    <row r="470" spans="1:46" ht="17.25" customHeight="1" x14ac:dyDescent="0.25">
      <c r="A470" t="s">
        <v>1582</v>
      </c>
      <c r="B470" t="s">
        <v>2109</v>
      </c>
      <c r="C470" t="s">
        <v>1583</v>
      </c>
      <c r="D470" s="28" t="str">
        <f t="shared" si="77"/>
        <v>Alloway township, Salem County</v>
      </c>
      <c r="E470" t="s">
        <v>2216</v>
      </c>
      <c r="F470" t="s">
        <v>2204</v>
      </c>
      <c r="G470" s="32">
        <f>COUNTIFS('Raw Data from UFBs'!$A$3:$A$1389,'Summary By Town'!$A470,'Raw Data from UFBs'!$D$3:$D$1389,'Summary By Town'!$G$2)</f>
        <v>0</v>
      </c>
      <c r="H470" s="33">
        <f>SUMIFS('Raw Data from UFBs'!E$3:E$1389,'Raw Data from UFBs'!$A$3:$A$1389,'Summary By Town'!$A470,'Raw Data from UFBs'!$D$3:$D$1389,'Summary By Town'!$G$2)</f>
        <v>0</v>
      </c>
      <c r="I470" s="33">
        <f>SUMIFS('Raw Data from UFBs'!F$3:F$1389,'Raw Data from UFBs'!$A$3:$A$1389,'Summary By Town'!$A470,'Raw Data from UFBs'!$D$3:$D$1389,'Summary By Town'!$G$2)</f>
        <v>0</v>
      </c>
      <c r="J470" s="34">
        <f t="shared" si="78"/>
        <v>0</v>
      </c>
      <c r="K470" s="32">
        <f>COUNTIFS('Raw Data from UFBs'!$A$3:$A$1389,'Summary By Town'!$A470,'Raw Data from UFBs'!$D$3:$D$1389,'Summary By Town'!$K$2)</f>
        <v>0</v>
      </c>
      <c r="L470" s="33">
        <f>SUMIFS('Raw Data from UFBs'!E$3:E$1389,'Raw Data from UFBs'!$A$3:$A$1389,'Summary By Town'!$A470,'Raw Data from UFBs'!$D$3:$D$1389,'Summary By Town'!$K$2)</f>
        <v>0</v>
      </c>
      <c r="M470" s="33">
        <f>SUMIFS('Raw Data from UFBs'!F$3:F$1389,'Raw Data from UFBs'!$A$3:$A$1389,'Summary By Town'!$A470,'Raw Data from UFBs'!$D$3:$D$1389,'Summary By Town'!$K$2)</f>
        <v>0</v>
      </c>
      <c r="N470" s="34">
        <f t="shared" si="79"/>
        <v>0</v>
      </c>
      <c r="O470" s="32">
        <f>COUNTIFS('Raw Data from UFBs'!$A$3:$A$1389,'Summary By Town'!$A470,'Raw Data from UFBs'!$D$3:$D$1389,'Summary By Town'!$O$2)</f>
        <v>0</v>
      </c>
      <c r="P470" s="33">
        <f>SUMIFS('Raw Data from UFBs'!E$3:E$1389,'Raw Data from UFBs'!$A$3:$A$1389,'Summary By Town'!$A470,'Raw Data from UFBs'!$D$3:$D$1389,'Summary By Town'!$O$2)</f>
        <v>0</v>
      </c>
      <c r="Q470" s="33">
        <f>SUMIFS('Raw Data from UFBs'!F$3:F$1389,'Raw Data from UFBs'!$A$3:$A$1389,'Summary By Town'!$A470,'Raw Data from UFBs'!$D$3:$D$1389,'Summary By Town'!$O$2)</f>
        <v>0</v>
      </c>
      <c r="R470" s="34">
        <f t="shared" si="80"/>
        <v>0</v>
      </c>
      <c r="S470" s="32">
        <f t="shared" si="81"/>
        <v>0</v>
      </c>
      <c r="T470" s="33">
        <f t="shared" si="82"/>
        <v>0</v>
      </c>
      <c r="U470" s="33">
        <f t="shared" si="83"/>
        <v>0</v>
      </c>
      <c r="V470" s="34">
        <f t="shared" si="84"/>
        <v>0</v>
      </c>
      <c r="W470" s="73">
        <v>324127075</v>
      </c>
      <c r="X470" s="74">
        <v>3.0423378869645279</v>
      </c>
      <c r="Y470" s="75">
        <v>8.99047777760872E-2</v>
      </c>
      <c r="Z470" s="5">
        <f t="shared" si="85"/>
        <v>0</v>
      </c>
      <c r="AA470" s="10">
        <f t="shared" si="86"/>
        <v>0</v>
      </c>
      <c r="AB470" s="73">
        <v>1770189.04</v>
      </c>
      <c r="AC470" s="7">
        <f t="shared" si="87"/>
        <v>0</v>
      </c>
      <c r="AE470" s="6" t="s">
        <v>1420</v>
      </c>
      <c r="AF470" s="6" t="s">
        <v>326</v>
      </c>
      <c r="AG470" s="6" t="s">
        <v>332</v>
      </c>
      <c r="AH470" s="6" t="s">
        <v>1590</v>
      </c>
      <c r="AI470" s="6" t="s">
        <v>1591</v>
      </c>
      <c r="AJ470" s="6" t="s">
        <v>1587</v>
      </c>
      <c r="AK470" s="6" t="s">
        <v>1588</v>
      </c>
      <c r="AL470" s="6" t="s">
        <v>2319</v>
      </c>
      <c r="AM470" s="6" t="s">
        <v>2319</v>
      </c>
      <c r="AN470" s="6" t="s">
        <v>2319</v>
      </c>
      <c r="AO470" s="6" t="s">
        <v>2319</v>
      </c>
      <c r="AP470" s="6" t="s">
        <v>2319</v>
      </c>
      <c r="AQ470" s="6" t="s">
        <v>2319</v>
      </c>
      <c r="AR470" s="6" t="s">
        <v>2319</v>
      </c>
      <c r="AS470" s="6" t="s">
        <v>2319</v>
      </c>
      <c r="AT470" s="6" t="s">
        <v>2319</v>
      </c>
    </row>
    <row r="471" spans="1:46" ht="17.25" customHeight="1" x14ac:dyDescent="0.25">
      <c r="A471" t="s">
        <v>948</v>
      </c>
      <c r="B471" t="s">
        <v>2110</v>
      </c>
      <c r="C471" t="s">
        <v>1583</v>
      </c>
      <c r="D471" s="28" t="str">
        <f t="shared" si="77"/>
        <v>Carneys Point township, Salem County</v>
      </c>
      <c r="E471" t="s">
        <v>2216</v>
      </c>
      <c r="F471" t="s">
        <v>2201</v>
      </c>
      <c r="G471" s="32">
        <f>COUNTIFS('Raw Data from UFBs'!$A$3:$A$1389,'Summary By Town'!$A471,'Raw Data from UFBs'!$D$3:$D$1389,'Summary By Town'!$G$2)</f>
        <v>1</v>
      </c>
      <c r="H471" s="33">
        <f>SUMIFS('Raw Data from UFBs'!E$3:E$1389,'Raw Data from UFBs'!$A$3:$A$1389,'Summary By Town'!$A471,'Raw Data from UFBs'!$D$3:$D$1389,'Summary By Town'!$G$2)</f>
        <v>90000</v>
      </c>
      <c r="I471" s="33">
        <f>SUMIFS('Raw Data from UFBs'!F$3:F$1389,'Raw Data from UFBs'!$A$3:$A$1389,'Summary By Town'!$A471,'Raw Data from UFBs'!$D$3:$D$1389,'Summary By Town'!$G$2)</f>
        <v>5922800</v>
      </c>
      <c r="J471" s="34">
        <f t="shared" si="78"/>
        <v>199888.013151249</v>
      </c>
      <c r="K471" s="32">
        <f>COUNTIFS('Raw Data from UFBs'!$A$3:$A$1389,'Summary By Town'!$A471,'Raw Data from UFBs'!$D$3:$D$1389,'Summary By Town'!$K$2)</f>
        <v>0</v>
      </c>
      <c r="L471" s="33">
        <f>SUMIFS('Raw Data from UFBs'!E$3:E$1389,'Raw Data from UFBs'!$A$3:$A$1389,'Summary By Town'!$A471,'Raw Data from UFBs'!$D$3:$D$1389,'Summary By Town'!$K$2)</f>
        <v>0</v>
      </c>
      <c r="M471" s="33">
        <f>SUMIFS('Raw Data from UFBs'!F$3:F$1389,'Raw Data from UFBs'!$A$3:$A$1389,'Summary By Town'!$A471,'Raw Data from UFBs'!$D$3:$D$1389,'Summary By Town'!$K$2)</f>
        <v>0</v>
      </c>
      <c r="N471" s="34">
        <f t="shared" si="79"/>
        <v>0</v>
      </c>
      <c r="O471" s="32">
        <f>COUNTIFS('Raw Data from UFBs'!$A$3:$A$1389,'Summary By Town'!$A471,'Raw Data from UFBs'!$D$3:$D$1389,'Summary By Town'!$O$2)</f>
        <v>0</v>
      </c>
      <c r="P471" s="33">
        <f>SUMIFS('Raw Data from UFBs'!E$3:E$1389,'Raw Data from UFBs'!$A$3:$A$1389,'Summary By Town'!$A471,'Raw Data from UFBs'!$D$3:$D$1389,'Summary By Town'!$O$2)</f>
        <v>0</v>
      </c>
      <c r="Q471" s="33">
        <f>SUMIFS('Raw Data from UFBs'!F$3:F$1389,'Raw Data from UFBs'!$A$3:$A$1389,'Summary By Town'!$A471,'Raw Data from UFBs'!$D$3:$D$1389,'Summary By Town'!$O$2)</f>
        <v>0</v>
      </c>
      <c r="R471" s="34">
        <f t="shared" si="80"/>
        <v>0</v>
      </c>
      <c r="S471" s="32">
        <f t="shared" si="81"/>
        <v>1</v>
      </c>
      <c r="T471" s="33">
        <f t="shared" si="82"/>
        <v>90000</v>
      </c>
      <c r="U471" s="33">
        <f t="shared" si="83"/>
        <v>5922800</v>
      </c>
      <c r="V471" s="34">
        <f t="shared" si="84"/>
        <v>199888.013151249</v>
      </c>
      <c r="W471" s="73">
        <v>829588700</v>
      </c>
      <c r="X471" s="74">
        <v>3.374890476653762</v>
      </c>
      <c r="Y471" s="75">
        <v>0.1789119252032389</v>
      </c>
      <c r="Z471" s="5">
        <f t="shared" si="85"/>
        <v>19660.275989648795</v>
      </c>
      <c r="AA471" s="10">
        <f t="shared" si="86"/>
        <v>7.1394415087862213E-3</v>
      </c>
      <c r="AB471" s="73">
        <v>10097293.779999999</v>
      </c>
      <c r="AC471" s="7">
        <f t="shared" si="87"/>
        <v>1.947083685788213E-3</v>
      </c>
      <c r="AE471" s="6" t="s">
        <v>1587</v>
      </c>
      <c r="AF471" s="6" t="s">
        <v>941</v>
      </c>
      <c r="AG471" s="6" t="s">
        <v>1588</v>
      </c>
      <c r="AH471" s="6" t="s">
        <v>936</v>
      </c>
      <c r="AI471" s="6" t="s">
        <v>935</v>
      </c>
      <c r="AJ471" s="6" t="s">
        <v>2319</v>
      </c>
      <c r="AK471" s="6" t="s">
        <v>2319</v>
      </c>
      <c r="AL471" s="6" t="s">
        <v>2319</v>
      </c>
      <c r="AM471" s="6" t="s">
        <v>2319</v>
      </c>
      <c r="AN471" s="6" t="s">
        <v>2319</v>
      </c>
      <c r="AO471" s="6" t="s">
        <v>2319</v>
      </c>
      <c r="AP471" s="6" t="s">
        <v>2319</v>
      </c>
      <c r="AQ471" s="6" t="s">
        <v>2319</v>
      </c>
      <c r="AR471" s="6" t="s">
        <v>2319</v>
      </c>
      <c r="AS471" s="6" t="s">
        <v>2319</v>
      </c>
      <c r="AT471" s="6" t="s">
        <v>2319</v>
      </c>
    </row>
    <row r="472" spans="1:46" ht="17.25" customHeight="1" x14ac:dyDescent="0.25">
      <c r="A472" t="s">
        <v>1585</v>
      </c>
      <c r="B472" t="s">
        <v>2111</v>
      </c>
      <c r="C472" t="s">
        <v>1583</v>
      </c>
      <c r="D472" s="28" t="str">
        <f t="shared" si="77"/>
        <v>Elsinboro township, Salem County</v>
      </c>
      <c r="E472" t="s">
        <v>2216</v>
      </c>
      <c r="F472" t="s">
        <v>2204</v>
      </c>
      <c r="G472" s="32">
        <f>COUNTIFS('Raw Data from UFBs'!$A$3:$A$1389,'Summary By Town'!$A472,'Raw Data from UFBs'!$D$3:$D$1389,'Summary By Town'!$G$2)</f>
        <v>0</v>
      </c>
      <c r="H472" s="33">
        <f>SUMIFS('Raw Data from UFBs'!E$3:E$1389,'Raw Data from UFBs'!$A$3:$A$1389,'Summary By Town'!$A472,'Raw Data from UFBs'!$D$3:$D$1389,'Summary By Town'!$G$2)</f>
        <v>0</v>
      </c>
      <c r="I472" s="33">
        <f>SUMIFS('Raw Data from UFBs'!F$3:F$1389,'Raw Data from UFBs'!$A$3:$A$1389,'Summary By Town'!$A472,'Raw Data from UFBs'!$D$3:$D$1389,'Summary By Town'!$G$2)</f>
        <v>0</v>
      </c>
      <c r="J472" s="34">
        <f t="shared" si="78"/>
        <v>0</v>
      </c>
      <c r="K472" s="32">
        <f>COUNTIFS('Raw Data from UFBs'!$A$3:$A$1389,'Summary By Town'!$A472,'Raw Data from UFBs'!$D$3:$D$1389,'Summary By Town'!$K$2)</f>
        <v>0</v>
      </c>
      <c r="L472" s="33">
        <f>SUMIFS('Raw Data from UFBs'!E$3:E$1389,'Raw Data from UFBs'!$A$3:$A$1389,'Summary By Town'!$A472,'Raw Data from UFBs'!$D$3:$D$1389,'Summary By Town'!$K$2)</f>
        <v>0</v>
      </c>
      <c r="M472" s="33">
        <f>SUMIFS('Raw Data from UFBs'!F$3:F$1389,'Raw Data from UFBs'!$A$3:$A$1389,'Summary By Town'!$A472,'Raw Data from UFBs'!$D$3:$D$1389,'Summary By Town'!$K$2)</f>
        <v>0</v>
      </c>
      <c r="N472" s="34">
        <f t="shared" si="79"/>
        <v>0</v>
      </c>
      <c r="O472" s="32">
        <f>COUNTIFS('Raw Data from UFBs'!$A$3:$A$1389,'Summary By Town'!$A472,'Raw Data from UFBs'!$D$3:$D$1389,'Summary By Town'!$O$2)</f>
        <v>0</v>
      </c>
      <c r="P472" s="33">
        <f>SUMIFS('Raw Data from UFBs'!E$3:E$1389,'Raw Data from UFBs'!$A$3:$A$1389,'Summary By Town'!$A472,'Raw Data from UFBs'!$D$3:$D$1389,'Summary By Town'!$O$2)</f>
        <v>0</v>
      </c>
      <c r="Q472" s="33">
        <f>SUMIFS('Raw Data from UFBs'!F$3:F$1389,'Raw Data from UFBs'!$A$3:$A$1389,'Summary By Town'!$A472,'Raw Data from UFBs'!$D$3:$D$1389,'Summary By Town'!$O$2)</f>
        <v>0</v>
      </c>
      <c r="R472" s="34">
        <f t="shared" si="80"/>
        <v>0</v>
      </c>
      <c r="S472" s="32">
        <f t="shared" si="81"/>
        <v>0</v>
      </c>
      <c r="T472" s="33">
        <f t="shared" si="82"/>
        <v>0</v>
      </c>
      <c r="U472" s="33">
        <f t="shared" si="83"/>
        <v>0</v>
      </c>
      <c r="V472" s="34">
        <f t="shared" si="84"/>
        <v>0</v>
      </c>
      <c r="W472" s="73">
        <v>121976441</v>
      </c>
      <c r="X472" s="74">
        <v>2.7819468793757625</v>
      </c>
      <c r="Y472" s="75">
        <v>0.13875266915126422</v>
      </c>
      <c r="Z472" s="5">
        <f t="shared" si="85"/>
        <v>0</v>
      </c>
      <c r="AA472" s="10">
        <f t="shared" si="86"/>
        <v>0</v>
      </c>
      <c r="AB472" s="73">
        <v>826073.21</v>
      </c>
      <c r="AC472" s="7">
        <f t="shared" si="87"/>
        <v>0</v>
      </c>
      <c r="AE472" s="6" t="s">
        <v>1586</v>
      </c>
      <c r="AF472" s="6" t="s">
        <v>1590</v>
      </c>
      <c r="AG472" s="6" t="s">
        <v>945</v>
      </c>
      <c r="AH472" s="6" t="s">
        <v>941</v>
      </c>
      <c r="AI472" s="6" t="s">
        <v>2319</v>
      </c>
      <c r="AJ472" s="6" t="s">
        <v>2319</v>
      </c>
      <c r="AK472" s="6" t="s">
        <v>2319</v>
      </c>
      <c r="AL472" s="6" t="s">
        <v>2319</v>
      </c>
      <c r="AM472" s="6" t="s">
        <v>2319</v>
      </c>
      <c r="AN472" s="6" t="s">
        <v>2319</v>
      </c>
      <c r="AO472" s="6" t="s">
        <v>2319</v>
      </c>
      <c r="AP472" s="6" t="s">
        <v>2319</v>
      </c>
      <c r="AQ472" s="6" t="s">
        <v>2319</v>
      </c>
      <c r="AR472" s="6" t="s">
        <v>2319</v>
      </c>
      <c r="AS472" s="6" t="s">
        <v>2319</v>
      </c>
      <c r="AT472" s="6" t="s">
        <v>2319</v>
      </c>
    </row>
    <row r="473" spans="1:46" ht="17.25" customHeight="1" x14ac:dyDescent="0.25">
      <c r="A473" t="s">
        <v>1586</v>
      </c>
      <c r="B473" t="s">
        <v>2112</v>
      </c>
      <c r="C473" t="s">
        <v>1583</v>
      </c>
      <c r="D473" s="28" t="str">
        <f t="shared" si="77"/>
        <v>Lower Alloways Creek township, Salem County</v>
      </c>
      <c r="E473" t="s">
        <v>2216</v>
      </c>
      <c r="F473" t="s">
        <v>2204</v>
      </c>
      <c r="G473" s="32">
        <f>COUNTIFS('Raw Data from UFBs'!$A$3:$A$1389,'Summary By Town'!$A473,'Raw Data from UFBs'!$D$3:$D$1389,'Summary By Town'!$G$2)</f>
        <v>0</v>
      </c>
      <c r="H473" s="33">
        <f>SUMIFS('Raw Data from UFBs'!E$3:E$1389,'Raw Data from UFBs'!$A$3:$A$1389,'Summary By Town'!$A473,'Raw Data from UFBs'!$D$3:$D$1389,'Summary By Town'!$G$2)</f>
        <v>0</v>
      </c>
      <c r="I473" s="33">
        <f>SUMIFS('Raw Data from UFBs'!F$3:F$1389,'Raw Data from UFBs'!$A$3:$A$1389,'Summary By Town'!$A473,'Raw Data from UFBs'!$D$3:$D$1389,'Summary By Town'!$G$2)</f>
        <v>0</v>
      </c>
      <c r="J473" s="34">
        <f t="shared" si="78"/>
        <v>0</v>
      </c>
      <c r="K473" s="32">
        <f>COUNTIFS('Raw Data from UFBs'!$A$3:$A$1389,'Summary By Town'!$A473,'Raw Data from UFBs'!$D$3:$D$1389,'Summary By Town'!$K$2)</f>
        <v>0</v>
      </c>
      <c r="L473" s="33">
        <f>SUMIFS('Raw Data from UFBs'!E$3:E$1389,'Raw Data from UFBs'!$A$3:$A$1389,'Summary By Town'!$A473,'Raw Data from UFBs'!$D$3:$D$1389,'Summary By Town'!$K$2)</f>
        <v>0</v>
      </c>
      <c r="M473" s="33">
        <f>SUMIFS('Raw Data from UFBs'!F$3:F$1389,'Raw Data from UFBs'!$A$3:$A$1389,'Summary By Town'!$A473,'Raw Data from UFBs'!$D$3:$D$1389,'Summary By Town'!$K$2)</f>
        <v>0</v>
      </c>
      <c r="N473" s="34">
        <f t="shared" si="79"/>
        <v>0</v>
      </c>
      <c r="O473" s="32">
        <f>COUNTIFS('Raw Data from UFBs'!$A$3:$A$1389,'Summary By Town'!$A473,'Raw Data from UFBs'!$D$3:$D$1389,'Summary By Town'!$O$2)</f>
        <v>0</v>
      </c>
      <c r="P473" s="33">
        <f>SUMIFS('Raw Data from UFBs'!E$3:E$1389,'Raw Data from UFBs'!$A$3:$A$1389,'Summary By Town'!$A473,'Raw Data from UFBs'!$D$3:$D$1389,'Summary By Town'!$O$2)</f>
        <v>0</v>
      </c>
      <c r="Q473" s="33">
        <f>SUMIFS('Raw Data from UFBs'!F$3:F$1389,'Raw Data from UFBs'!$A$3:$A$1389,'Summary By Town'!$A473,'Raw Data from UFBs'!$D$3:$D$1389,'Summary By Town'!$O$2)</f>
        <v>0</v>
      </c>
      <c r="R473" s="34">
        <f t="shared" si="80"/>
        <v>0</v>
      </c>
      <c r="S473" s="32">
        <f t="shared" si="81"/>
        <v>0</v>
      </c>
      <c r="T473" s="33">
        <f t="shared" si="82"/>
        <v>0</v>
      </c>
      <c r="U473" s="33">
        <f t="shared" si="83"/>
        <v>0</v>
      </c>
      <c r="V473" s="34">
        <f t="shared" si="84"/>
        <v>0</v>
      </c>
      <c r="W473" s="73">
        <v>232244058</v>
      </c>
      <c r="X473" s="74">
        <v>1.5662903436863145</v>
      </c>
      <c r="Y473" s="75">
        <v>0</v>
      </c>
      <c r="Z473" s="5">
        <f t="shared" si="85"/>
        <v>0</v>
      </c>
      <c r="AA473" s="10">
        <f t="shared" si="86"/>
        <v>0</v>
      </c>
      <c r="AB473" s="73">
        <v>9298926.2899999991</v>
      </c>
      <c r="AC473" s="7">
        <f t="shared" si="87"/>
        <v>0</v>
      </c>
      <c r="AE473" s="6" t="s">
        <v>1420</v>
      </c>
      <c r="AF473" s="6" t="s">
        <v>1416</v>
      </c>
      <c r="AG473" s="6" t="s">
        <v>1585</v>
      </c>
      <c r="AH473" s="6" t="s">
        <v>1590</v>
      </c>
      <c r="AI473" s="6" t="s">
        <v>945</v>
      </c>
      <c r="AJ473" s="6" t="s">
        <v>2319</v>
      </c>
      <c r="AK473" s="6" t="s">
        <v>2319</v>
      </c>
      <c r="AL473" s="6" t="s">
        <v>2319</v>
      </c>
      <c r="AM473" s="6" t="s">
        <v>2319</v>
      </c>
      <c r="AN473" s="6" t="s">
        <v>2319</v>
      </c>
      <c r="AO473" s="6" t="s">
        <v>2319</v>
      </c>
      <c r="AP473" s="6" t="s">
        <v>2319</v>
      </c>
      <c r="AQ473" s="6" t="s">
        <v>2319</v>
      </c>
      <c r="AR473" s="6" t="s">
        <v>2319</v>
      </c>
      <c r="AS473" s="6" t="s">
        <v>2319</v>
      </c>
      <c r="AT473" s="6" t="s">
        <v>2319</v>
      </c>
    </row>
    <row r="474" spans="1:46" ht="17.25" customHeight="1" x14ac:dyDescent="0.25">
      <c r="A474" t="s">
        <v>1587</v>
      </c>
      <c r="B474" t="s">
        <v>2113</v>
      </c>
      <c r="C474" t="s">
        <v>1583</v>
      </c>
      <c r="D474" s="28" t="str">
        <f t="shared" si="77"/>
        <v>Mannington township, Salem County</v>
      </c>
      <c r="E474" t="s">
        <v>2216</v>
      </c>
      <c r="F474" t="s">
        <v>2204</v>
      </c>
      <c r="G474" s="32">
        <f>COUNTIFS('Raw Data from UFBs'!$A$3:$A$1389,'Summary By Town'!$A474,'Raw Data from UFBs'!$D$3:$D$1389,'Summary By Town'!$G$2)</f>
        <v>0</v>
      </c>
      <c r="H474" s="33">
        <f>SUMIFS('Raw Data from UFBs'!E$3:E$1389,'Raw Data from UFBs'!$A$3:$A$1389,'Summary By Town'!$A474,'Raw Data from UFBs'!$D$3:$D$1389,'Summary By Town'!$G$2)</f>
        <v>0</v>
      </c>
      <c r="I474" s="33">
        <f>SUMIFS('Raw Data from UFBs'!F$3:F$1389,'Raw Data from UFBs'!$A$3:$A$1389,'Summary By Town'!$A474,'Raw Data from UFBs'!$D$3:$D$1389,'Summary By Town'!$G$2)</f>
        <v>0</v>
      </c>
      <c r="J474" s="34">
        <f t="shared" si="78"/>
        <v>0</v>
      </c>
      <c r="K474" s="32">
        <f>COUNTIFS('Raw Data from UFBs'!$A$3:$A$1389,'Summary By Town'!$A474,'Raw Data from UFBs'!$D$3:$D$1389,'Summary By Town'!$K$2)</f>
        <v>0</v>
      </c>
      <c r="L474" s="33">
        <f>SUMIFS('Raw Data from UFBs'!E$3:E$1389,'Raw Data from UFBs'!$A$3:$A$1389,'Summary By Town'!$A474,'Raw Data from UFBs'!$D$3:$D$1389,'Summary By Town'!$K$2)</f>
        <v>0</v>
      </c>
      <c r="M474" s="33">
        <f>SUMIFS('Raw Data from UFBs'!F$3:F$1389,'Raw Data from UFBs'!$A$3:$A$1389,'Summary By Town'!$A474,'Raw Data from UFBs'!$D$3:$D$1389,'Summary By Town'!$K$2)</f>
        <v>0</v>
      </c>
      <c r="N474" s="34">
        <f t="shared" si="79"/>
        <v>0</v>
      </c>
      <c r="O474" s="32">
        <f>COUNTIFS('Raw Data from UFBs'!$A$3:$A$1389,'Summary By Town'!$A474,'Raw Data from UFBs'!$D$3:$D$1389,'Summary By Town'!$O$2)</f>
        <v>0</v>
      </c>
      <c r="P474" s="33">
        <f>SUMIFS('Raw Data from UFBs'!E$3:E$1389,'Raw Data from UFBs'!$A$3:$A$1389,'Summary By Town'!$A474,'Raw Data from UFBs'!$D$3:$D$1389,'Summary By Town'!$O$2)</f>
        <v>0</v>
      </c>
      <c r="Q474" s="33">
        <f>SUMIFS('Raw Data from UFBs'!F$3:F$1389,'Raw Data from UFBs'!$A$3:$A$1389,'Summary By Town'!$A474,'Raw Data from UFBs'!$D$3:$D$1389,'Summary By Town'!$O$2)</f>
        <v>0</v>
      </c>
      <c r="R474" s="34">
        <f t="shared" si="80"/>
        <v>0</v>
      </c>
      <c r="S474" s="32">
        <f t="shared" si="81"/>
        <v>0</v>
      </c>
      <c r="T474" s="33">
        <f t="shared" si="82"/>
        <v>0</v>
      </c>
      <c r="U474" s="33">
        <f t="shared" si="83"/>
        <v>0</v>
      </c>
      <c r="V474" s="34">
        <f t="shared" si="84"/>
        <v>0</v>
      </c>
      <c r="W474" s="73">
        <v>245115335</v>
      </c>
      <c r="X474" s="74">
        <v>3.0510433517338362</v>
      </c>
      <c r="Y474" s="75">
        <v>9.7501164398489187E-2</v>
      </c>
      <c r="Z474" s="5">
        <f t="shared" si="85"/>
        <v>0</v>
      </c>
      <c r="AA474" s="10">
        <f t="shared" si="86"/>
        <v>0</v>
      </c>
      <c r="AB474" s="73">
        <v>1245860.6099999999</v>
      </c>
      <c r="AC474" s="7">
        <f t="shared" si="87"/>
        <v>0</v>
      </c>
      <c r="AE474" s="6" t="s">
        <v>1590</v>
      </c>
      <c r="AF474" s="6" t="s">
        <v>945</v>
      </c>
      <c r="AG474" s="6" t="s">
        <v>1582</v>
      </c>
      <c r="AH474" s="6" t="s">
        <v>941</v>
      </c>
      <c r="AI474" s="6" t="s">
        <v>1588</v>
      </c>
      <c r="AJ474" s="6" t="s">
        <v>948</v>
      </c>
      <c r="AK474" s="6" t="s">
        <v>2319</v>
      </c>
      <c r="AL474" s="6" t="s">
        <v>2319</v>
      </c>
      <c r="AM474" s="6" t="s">
        <v>2319</v>
      </c>
      <c r="AN474" s="6" t="s">
        <v>2319</v>
      </c>
      <c r="AO474" s="6" t="s">
        <v>2319</v>
      </c>
      <c r="AP474" s="6" t="s">
        <v>2319</v>
      </c>
      <c r="AQ474" s="6" t="s">
        <v>2319</v>
      </c>
      <c r="AR474" s="6" t="s">
        <v>2319</v>
      </c>
      <c r="AS474" s="6" t="s">
        <v>2319</v>
      </c>
      <c r="AT474" s="6" t="s">
        <v>2319</v>
      </c>
    </row>
    <row r="475" spans="1:46" ht="17.25" customHeight="1" x14ac:dyDescent="0.25">
      <c r="A475" t="s">
        <v>935</v>
      </c>
      <c r="B475" t="s">
        <v>2114</v>
      </c>
      <c r="C475" t="s">
        <v>1583</v>
      </c>
      <c r="D475" s="28" t="str">
        <f t="shared" si="77"/>
        <v>Oldmans township, Salem County</v>
      </c>
      <c r="E475" t="s">
        <v>2216</v>
      </c>
      <c r="F475" t="s">
        <v>2204</v>
      </c>
      <c r="G475" s="32">
        <f>COUNTIFS('Raw Data from UFBs'!$A$3:$A$1389,'Summary By Town'!$A475,'Raw Data from UFBs'!$D$3:$D$1389,'Summary By Town'!$G$2)</f>
        <v>0</v>
      </c>
      <c r="H475" s="33">
        <f>SUMIFS('Raw Data from UFBs'!E$3:E$1389,'Raw Data from UFBs'!$A$3:$A$1389,'Summary By Town'!$A475,'Raw Data from UFBs'!$D$3:$D$1389,'Summary By Town'!$G$2)</f>
        <v>0</v>
      </c>
      <c r="I475" s="33">
        <f>SUMIFS('Raw Data from UFBs'!F$3:F$1389,'Raw Data from UFBs'!$A$3:$A$1389,'Summary By Town'!$A475,'Raw Data from UFBs'!$D$3:$D$1389,'Summary By Town'!$G$2)</f>
        <v>0</v>
      </c>
      <c r="J475" s="34">
        <f t="shared" si="78"/>
        <v>0</v>
      </c>
      <c r="K475" s="32">
        <f>COUNTIFS('Raw Data from UFBs'!$A$3:$A$1389,'Summary By Town'!$A475,'Raw Data from UFBs'!$D$3:$D$1389,'Summary By Town'!$K$2)</f>
        <v>3</v>
      </c>
      <c r="L475" s="33">
        <f>SUMIFS('Raw Data from UFBs'!E$3:E$1389,'Raw Data from UFBs'!$A$3:$A$1389,'Summary By Town'!$A475,'Raw Data from UFBs'!$D$3:$D$1389,'Summary By Town'!$K$2)</f>
        <v>720693.76000000001</v>
      </c>
      <c r="M475" s="33">
        <f>SUMIFS('Raw Data from UFBs'!F$3:F$1389,'Raw Data from UFBs'!$A$3:$A$1389,'Summary By Town'!$A475,'Raw Data from UFBs'!$D$3:$D$1389,'Summary By Town'!$K$2)</f>
        <v>83605000</v>
      </c>
      <c r="N475" s="34">
        <f t="shared" si="79"/>
        <v>2280894.0934587023</v>
      </c>
      <c r="O475" s="32">
        <f>COUNTIFS('Raw Data from UFBs'!$A$3:$A$1389,'Summary By Town'!$A475,'Raw Data from UFBs'!$D$3:$D$1389,'Summary By Town'!$O$2)</f>
        <v>0</v>
      </c>
      <c r="P475" s="33">
        <f>SUMIFS('Raw Data from UFBs'!E$3:E$1389,'Raw Data from UFBs'!$A$3:$A$1389,'Summary By Town'!$A475,'Raw Data from UFBs'!$D$3:$D$1389,'Summary By Town'!$O$2)</f>
        <v>0</v>
      </c>
      <c r="Q475" s="33">
        <f>SUMIFS('Raw Data from UFBs'!F$3:F$1389,'Raw Data from UFBs'!$A$3:$A$1389,'Summary By Town'!$A475,'Raw Data from UFBs'!$D$3:$D$1389,'Summary By Town'!$O$2)</f>
        <v>0</v>
      </c>
      <c r="R475" s="34">
        <f t="shared" si="80"/>
        <v>0</v>
      </c>
      <c r="S475" s="32">
        <f t="shared" si="81"/>
        <v>3</v>
      </c>
      <c r="T475" s="33">
        <f t="shared" si="82"/>
        <v>720693.76000000001</v>
      </c>
      <c r="U475" s="33">
        <f t="shared" si="83"/>
        <v>83605000</v>
      </c>
      <c r="V475" s="34">
        <f t="shared" si="84"/>
        <v>2280894.0934587023</v>
      </c>
      <c r="W475" s="73">
        <v>438928500</v>
      </c>
      <c r="X475" s="74">
        <v>2.7281790484524877</v>
      </c>
      <c r="Y475" s="75">
        <v>6.9633866373810263E-2</v>
      </c>
      <c r="Z475" s="5">
        <f t="shared" si="85"/>
        <v>108642.78153643748</v>
      </c>
      <c r="AA475" s="10">
        <f t="shared" si="86"/>
        <v>0.19047521407245144</v>
      </c>
      <c r="AB475" s="73">
        <v>2342598.4500000002</v>
      </c>
      <c r="AC475" s="7">
        <f t="shared" si="87"/>
        <v>4.6377039793754439E-2</v>
      </c>
      <c r="AE475" s="6" t="s">
        <v>1588</v>
      </c>
      <c r="AF475" s="6" t="s">
        <v>948</v>
      </c>
      <c r="AG475" s="6" t="s">
        <v>496</v>
      </c>
      <c r="AH475" s="6" t="s">
        <v>1440</v>
      </c>
      <c r="AI475" s="6" t="s">
        <v>2319</v>
      </c>
      <c r="AJ475" s="6" t="s">
        <v>2319</v>
      </c>
      <c r="AK475" s="6" t="s">
        <v>2319</v>
      </c>
      <c r="AL475" s="6" t="s">
        <v>2319</v>
      </c>
      <c r="AM475" s="6" t="s">
        <v>2319</v>
      </c>
      <c r="AN475" s="6" t="s">
        <v>2319</v>
      </c>
      <c r="AO475" s="6" t="s">
        <v>2319</v>
      </c>
      <c r="AP475" s="6" t="s">
        <v>2319</v>
      </c>
      <c r="AQ475" s="6" t="s">
        <v>2319</v>
      </c>
      <c r="AR475" s="6" t="s">
        <v>2319</v>
      </c>
      <c r="AS475" s="6" t="s">
        <v>2319</v>
      </c>
      <c r="AT475" s="6" t="s">
        <v>2319</v>
      </c>
    </row>
    <row r="476" spans="1:46" ht="17.25" customHeight="1" x14ac:dyDescent="0.25">
      <c r="A476" t="s">
        <v>941</v>
      </c>
      <c r="B476" t="s">
        <v>2115</v>
      </c>
      <c r="C476" t="s">
        <v>1583</v>
      </c>
      <c r="D476" s="28" t="str">
        <f t="shared" si="77"/>
        <v>Pennsville township, Salem County</v>
      </c>
      <c r="E476" t="s">
        <v>2216</v>
      </c>
      <c r="F476" t="s">
        <v>2204</v>
      </c>
      <c r="G476" s="32">
        <f>COUNTIFS('Raw Data from UFBs'!$A$3:$A$1389,'Summary By Town'!$A476,'Raw Data from UFBs'!$D$3:$D$1389,'Summary By Town'!$G$2)</f>
        <v>2</v>
      </c>
      <c r="H476" s="33">
        <f>SUMIFS('Raw Data from UFBs'!E$3:E$1389,'Raw Data from UFBs'!$A$3:$A$1389,'Summary By Town'!$A476,'Raw Data from UFBs'!$D$3:$D$1389,'Summary By Town'!$G$2)</f>
        <v>85508.4</v>
      </c>
      <c r="I476" s="33">
        <f>SUMIFS('Raw Data from UFBs'!F$3:F$1389,'Raw Data from UFBs'!$A$3:$A$1389,'Summary By Town'!$A476,'Raw Data from UFBs'!$D$3:$D$1389,'Summary By Town'!$G$2)</f>
        <v>13444900</v>
      </c>
      <c r="J476" s="34">
        <f t="shared" si="78"/>
        <v>572756.55827393103</v>
      </c>
      <c r="K476" s="32">
        <f>COUNTIFS('Raw Data from UFBs'!$A$3:$A$1389,'Summary By Town'!$A476,'Raw Data from UFBs'!$D$3:$D$1389,'Summary By Town'!$K$2)</f>
        <v>1</v>
      </c>
      <c r="L476" s="33">
        <f>SUMIFS('Raw Data from UFBs'!E$3:E$1389,'Raw Data from UFBs'!$A$3:$A$1389,'Summary By Town'!$A476,'Raw Data from UFBs'!$D$3:$D$1389,'Summary By Town'!$K$2)</f>
        <v>54676</v>
      </c>
      <c r="M476" s="33">
        <f>SUMIFS('Raw Data from UFBs'!F$3:F$1389,'Raw Data from UFBs'!$A$3:$A$1389,'Summary By Town'!$A476,'Raw Data from UFBs'!$D$3:$D$1389,'Summary By Town'!$K$2)</f>
        <v>3600000</v>
      </c>
      <c r="N476" s="34">
        <f t="shared" si="79"/>
        <v>153361.02237920341</v>
      </c>
      <c r="O476" s="32">
        <f>COUNTIFS('Raw Data from UFBs'!$A$3:$A$1389,'Summary By Town'!$A476,'Raw Data from UFBs'!$D$3:$D$1389,'Summary By Town'!$O$2)</f>
        <v>0</v>
      </c>
      <c r="P476" s="33">
        <f>SUMIFS('Raw Data from UFBs'!E$3:E$1389,'Raw Data from UFBs'!$A$3:$A$1389,'Summary By Town'!$A476,'Raw Data from UFBs'!$D$3:$D$1389,'Summary By Town'!$O$2)</f>
        <v>0</v>
      </c>
      <c r="Q476" s="33">
        <f>SUMIFS('Raw Data from UFBs'!F$3:F$1389,'Raw Data from UFBs'!$A$3:$A$1389,'Summary By Town'!$A476,'Raw Data from UFBs'!$D$3:$D$1389,'Summary By Town'!$O$2)</f>
        <v>0</v>
      </c>
      <c r="R476" s="34">
        <f t="shared" si="80"/>
        <v>0</v>
      </c>
      <c r="S476" s="32">
        <f t="shared" si="81"/>
        <v>3</v>
      </c>
      <c r="T476" s="33">
        <f t="shared" si="82"/>
        <v>140184.4</v>
      </c>
      <c r="U476" s="33">
        <f t="shared" si="83"/>
        <v>17044900</v>
      </c>
      <c r="V476" s="34">
        <f t="shared" si="84"/>
        <v>726117.5806531345</v>
      </c>
      <c r="W476" s="73">
        <v>1146844253</v>
      </c>
      <c r="X476" s="74">
        <v>4.2600283994223167</v>
      </c>
      <c r="Y476" s="75">
        <v>0.20933092731751501</v>
      </c>
      <c r="Z476" s="5">
        <f t="shared" si="85"/>
        <v>122653.93605222169</v>
      </c>
      <c r="AA476" s="10">
        <f t="shared" si="86"/>
        <v>1.4862436599749871E-2</v>
      </c>
      <c r="AB476" s="73">
        <v>18647444.329999998</v>
      </c>
      <c r="AC476" s="7">
        <f t="shared" si="87"/>
        <v>6.5775198939672444E-3</v>
      </c>
      <c r="AE476" s="6" t="s">
        <v>1585</v>
      </c>
      <c r="AF476" s="6" t="s">
        <v>945</v>
      </c>
      <c r="AG476" s="6" t="s">
        <v>1587</v>
      </c>
      <c r="AH476" s="6" t="s">
        <v>948</v>
      </c>
      <c r="AI476" s="6" t="s">
        <v>2319</v>
      </c>
      <c r="AJ476" s="6" t="s">
        <v>2319</v>
      </c>
      <c r="AK476" s="6" t="s">
        <v>2319</v>
      </c>
      <c r="AL476" s="6" t="s">
        <v>2319</v>
      </c>
      <c r="AM476" s="6" t="s">
        <v>2319</v>
      </c>
      <c r="AN476" s="6" t="s">
        <v>2319</v>
      </c>
      <c r="AO476" s="6" t="s">
        <v>2319</v>
      </c>
      <c r="AP476" s="6" t="s">
        <v>2319</v>
      </c>
      <c r="AQ476" s="6" t="s">
        <v>2319</v>
      </c>
      <c r="AR476" s="6" t="s">
        <v>2319</v>
      </c>
      <c r="AS476" s="6" t="s">
        <v>2319</v>
      </c>
      <c r="AT476" s="6" t="s">
        <v>2319</v>
      </c>
    </row>
    <row r="477" spans="1:46" ht="17.25" customHeight="1" x14ac:dyDescent="0.25">
      <c r="A477" t="s">
        <v>1588</v>
      </c>
      <c r="B477" t="s">
        <v>2116</v>
      </c>
      <c r="C477" t="s">
        <v>1583</v>
      </c>
      <c r="D477" s="28" t="str">
        <f t="shared" si="77"/>
        <v>Pilesgrove township, Salem County</v>
      </c>
      <c r="E477" t="s">
        <v>2216</v>
      </c>
      <c r="F477" t="s">
        <v>2204</v>
      </c>
      <c r="G477" s="32">
        <f>COUNTIFS('Raw Data from UFBs'!$A$3:$A$1389,'Summary By Town'!$A477,'Raw Data from UFBs'!$D$3:$D$1389,'Summary By Town'!$G$2)</f>
        <v>0</v>
      </c>
      <c r="H477" s="33">
        <f>SUMIFS('Raw Data from UFBs'!E$3:E$1389,'Raw Data from UFBs'!$A$3:$A$1389,'Summary By Town'!$A477,'Raw Data from UFBs'!$D$3:$D$1389,'Summary By Town'!$G$2)</f>
        <v>0</v>
      </c>
      <c r="I477" s="33">
        <f>SUMIFS('Raw Data from UFBs'!F$3:F$1389,'Raw Data from UFBs'!$A$3:$A$1389,'Summary By Town'!$A477,'Raw Data from UFBs'!$D$3:$D$1389,'Summary By Town'!$G$2)</f>
        <v>0</v>
      </c>
      <c r="J477" s="34">
        <f t="shared" si="78"/>
        <v>0</v>
      </c>
      <c r="K477" s="32">
        <f>COUNTIFS('Raw Data from UFBs'!$A$3:$A$1389,'Summary By Town'!$A477,'Raw Data from UFBs'!$D$3:$D$1389,'Summary By Town'!$K$2)</f>
        <v>0</v>
      </c>
      <c r="L477" s="33">
        <f>SUMIFS('Raw Data from UFBs'!E$3:E$1389,'Raw Data from UFBs'!$A$3:$A$1389,'Summary By Town'!$A477,'Raw Data from UFBs'!$D$3:$D$1389,'Summary By Town'!$K$2)</f>
        <v>0</v>
      </c>
      <c r="M477" s="33">
        <f>SUMIFS('Raw Data from UFBs'!F$3:F$1389,'Raw Data from UFBs'!$A$3:$A$1389,'Summary By Town'!$A477,'Raw Data from UFBs'!$D$3:$D$1389,'Summary By Town'!$K$2)</f>
        <v>0</v>
      </c>
      <c r="N477" s="34">
        <f t="shared" si="79"/>
        <v>0</v>
      </c>
      <c r="O477" s="32">
        <f>COUNTIFS('Raw Data from UFBs'!$A$3:$A$1389,'Summary By Town'!$A477,'Raw Data from UFBs'!$D$3:$D$1389,'Summary By Town'!$O$2)</f>
        <v>0</v>
      </c>
      <c r="P477" s="33">
        <f>SUMIFS('Raw Data from UFBs'!E$3:E$1389,'Raw Data from UFBs'!$A$3:$A$1389,'Summary By Town'!$A477,'Raw Data from UFBs'!$D$3:$D$1389,'Summary By Town'!$O$2)</f>
        <v>0</v>
      </c>
      <c r="Q477" s="33">
        <f>SUMIFS('Raw Data from UFBs'!F$3:F$1389,'Raw Data from UFBs'!$A$3:$A$1389,'Summary By Town'!$A477,'Raw Data from UFBs'!$D$3:$D$1389,'Summary By Town'!$O$2)</f>
        <v>0</v>
      </c>
      <c r="R477" s="34">
        <f t="shared" si="80"/>
        <v>0</v>
      </c>
      <c r="S477" s="32">
        <f t="shared" si="81"/>
        <v>0</v>
      </c>
      <c r="T477" s="33">
        <f t="shared" si="82"/>
        <v>0</v>
      </c>
      <c r="U477" s="33">
        <f t="shared" si="83"/>
        <v>0</v>
      </c>
      <c r="V477" s="34">
        <f t="shared" si="84"/>
        <v>0</v>
      </c>
      <c r="W477" s="73">
        <v>498142000</v>
      </c>
      <c r="X477" s="74">
        <v>3.1533861379982353</v>
      </c>
      <c r="Y477" s="75">
        <v>8.9836510196942082E-2</v>
      </c>
      <c r="Z477" s="5">
        <f t="shared" si="85"/>
        <v>0</v>
      </c>
      <c r="AA477" s="10">
        <f t="shared" si="86"/>
        <v>0</v>
      </c>
      <c r="AB477" s="73">
        <v>2908613.63</v>
      </c>
      <c r="AC477" s="7">
        <f t="shared" si="87"/>
        <v>0</v>
      </c>
      <c r="AE477" s="6" t="s">
        <v>1582</v>
      </c>
      <c r="AF477" s="6" t="s">
        <v>949</v>
      </c>
      <c r="AG477" s="6" t="s">
        <v>1591</v>
      </c>
      <c r="AH477" s="6" t="s">
        <v>1587</v>
      </c>
      <c r="AI477" s="6" t="s">
        <v>1445</v>
      </c>
      <c r="AJ477" s="6" t="s">
        <v>948</v>
      </c>
      <c r="AK477" s="6" t="s">
        <v>935</v>
      </c>
      <c r="AL477" s="6" t="s">
        <v>496</v>
      </c>
      <c r="AM477" s="6" t="s">
        <v>2319</v>
      </c>
      <c r="AN477" s="6" t="s">
        <v>2319</v>
      </c>
      <c r="AO477" s="6" t="s">
        <v>2319</v>
      </c>
      <c r="AP477" s="6" t="s">
        <v>2319</v>
      </c>
      <c r="AQ477" s="6" t="s">
        <v>2319</v>
      </c>
      <c r="AR477" s="6" t="s">
        <v>2319</v>
      </c>
      <c r="AS477" s="6" t="s">
        <v>2319</v>
      </c>
      <c r="AT477" s="6" t="s">
        <v>2319</v>
      </c>
    </row>
    <row r="478" spans="1:46" ht="17.25" customHeight="1" x14ac:dyDescent="0.25">
      <c r="A478" t="s">
        <v>1589</v>
      </c>
      <c r="B478" t="s">
        <v>2117</v>
      </c>
      <c r="C478" t="s">
        <v>1583</v>
      </c>
      <c r="D478" s="28" t="str">
        <f t="shared" si="77"/>
        <v>Pittsgrove township, Salem County</v>
      </c>
      <c r="E478" t="s">
        <v>2216</v>
      </c>
      <c r="F478" t="s">
        <v>2204</v>
      </c>
      <c r="G478" s="32">
        <f>COUNTIFS('Raw Data from UFBs'!$A$3:$A$1389,'Summary By Town'!$A478,'Raw Data from UFBs'!$D$3:$D$1389,'Summary By Town'!$G$2)</f>
        <v>0</v>
      </c>
      <c r="H478" s="33">
        <f>SUMIFS('Raw Data from UFBs'!E$3:E$1389,'Raw Data from UFBs'!$A$3:$A$1389,'Summary By Town'!$A478,'Raw Data from UFBs'!$D$3:$D$1389,'Summary By Town'!$G$2)</f>
        <v>0</v>
      </c>
      <c r="I478" s="33">
        <f>SUMIFS('Raw Data from UFBs'!F$3:F$1389,'Raw Data from UFBs'!$A$3:$A$1389,'Summary By Town'!$A478,'Raw Data from UFBs'!$D$3:$D$1389,'Summary By Town'!$G$2)</f>
        <v>0</v>
      </c>
      <c r="J478" s="34">
        <f t="shared" si="78"/>
        <v>0</v>
      </c>
      <c r="K478" s="32">
        <f>COUNTIFS('Raw Data from UFBs'!$A$3:$A$1389,'Summary By Town'!$A478,'Raw Data from UFBs'!$D$3:$D$1389,'Summary By Town'!$K$2)</f>
        <v>0</v>
      </c>
      <c r="L478" s="33">
        <f>SUMIFS('Raw Data from UFBs'!E$3:E$1389,'Raw Data from UFBs'!$A$3:$A$1389,'Summary By Town'!$A478,'Raw Data from UFBs'!$D$3:$D$1389,'Summary By Town'!$K$2)</f>
        <v>0</v>
      </c>
      <c r="M478" s="33">
        <f>SUMIFS('Raw Data from UFBs'!F$3:F$1389,'Raw Data from UFBs'!$A$3:$A$1389,'Summary By Town'!$A478,'Raw Data from UFBs'!$D$3:$D$1389,'Summary By Town'!$K$2)</f>
        <v>0</v>
      </c>
      <c r="N478" s="34">
        <f t="shared" si="79"/>
        <v>0</v>
      </c>
      <c r="O478" s="32">
        <f>COUNTIFS('Raw Data from UFBs'!$A$3:$A$1389,'Summary By Town'!$A478,'Raw Data from UFBs'!$D$3:$D$1389,'Summary By Town'!$O$2)</f>
        <v>0</v>
      </c>
      <c r="P478" s="33">
        <f>SUMIFS('Raw Data from UFBs'!E$3:E$1389,'Raw Data from UFBs'!$A$3:$A$1389,'Summary By Town'!$A478,'Raw Data from UFBs'!$D$3:$D$1389,'Summary By Town'!$O$2)</f>
        <v>0</v>
      </c>
      <c r="Q478" s="33">
        <f>SUMIFS('Raw Data from UFBs'!F$3:F$1389,'Raw Data from UFBs'!$A$3:$A$1389,'Summary By Town'!$A478,'Raw Data from UFBs'!$D$3:$D$1389,'Summary By Town'!$O$2)</f>
        <v>0</v>
      </c>
      <c r="R478" s="34">
        <f t="shared" si="80"/>
        <v>0</v>
      </c>
      <c r="S478" s="32">
        <f t="shared" si="81"/>
        <v>0</v>
      </c>
      <c r="T478" s="33">
        <f t="shared" si="82"/>
        <v>0</v>
      </c>
      <c r="U478" s="33">
        <f t="shared" si="83"/>
        <v>0</v>
      </c>
      <c r="V478" s="34">
        <f t="shared" si="84"/>
        <v>0</v>
      </c>
      <c r="W478" s="73">
        <v>666783771</v>
      </c>
      <c r="X478" s="74">
        <v>3.5725977346148081</v>
      </c>
      <c r="Y478" s="75">
        <v>9.7944338373446529E-2</v>
      </c>
      <c r="Z478" s="5">
        <f t="shared" si="85"/>
        <v>0</v>
      </c>
      <c r="AA478" s="10">
        <f t="shared" si="86"/>
        <v>0</v>
      </c>
      <c r="AB478" s="73">
        <v>3875647.88</v>
      </c>
      <c r="AC478" s="7">
        <f t="shared" si="87"/>
        <v>0</v>
      </c>
      <c r="AE478" s="6" t="s">
        <v>1413</v>
      </c>
      <c r="AF478" s="6" t="s">
        <v>332</v>
      </c>
      <c r="AG478" s="6" t="s">
        <v>336</v>
      </c>
      <c r="AH478" s="6" t="s">
        <v>1584</v>
      </c>
      <c r="AI478" s="6" t="s">
        <v>1438</v>
      </c>
      <c r="AJ478" s="6" t="s">
        <v>1591</v>
      </c>
      <c r="AK478" s="6" t="s">
        <v>2319</v>
      </c>
      <c r="AL478" s="6" t="s">
        <v>2319</v>
      </c>
      <c r="AM478" s="6" t="s">
        <v>2319</v>
      </c>
      <c r="AN478" s="6" t="s">
        <v>2319</v>
      </c>
      <c r="AO478" s="6" t="s">
        <v>2319</v>
      </c>
      <c r="AP478" s="6" t="s">
        <v>2319</v>
      </c>
      <c r="AQ478" s="6" t="s">
        <v>2319</v>
      </c>
      <c r="AR478" s="6" t="s">
        <v>2319</v>
      </c>
      <c r="AS478" s="6" t="s">
        <v>2319</v>
      </c>
      <c r="AT478" s="6" t="s">
        <v>2319</v>
      </c>
    </row>
    <row r="479" spans="1:46" ht="17.25" customHeight="1" x14ac:dyDescent="0.25">
      <c r="A479" t="s">
        <v>1590</v>
      </c>
      <c r="B479" t="s">
        <v>2118</v>
      </c>
      <c r="C479" t="s">
        <v>1583</v>
      </c>
      <c r="D479" s="28" t="str">
        <f t="shared" si="77"/>
        <v>Quinton township, Salem County</v>
      </c>
      <c r="E479" t="s">
        <v>2216</v>
      </c>
      <c r="F479" t="s">
        <v>2204</v>
      </c>
      <c r="G479" s="32">
        <f>COUNTIFS('Raw Data from UFBs'!$A$3:$A$1389,'Summary By Town'!$A479,'Raw Data from UFBs'!$D$3:$D$1389,'Summary By Town'!$G$2)</f>
        <v>0</v>
      </c>
      <c r="H479" s="33">
        <f>SUMIFS('Raw Data from UFBs'!E$3:E$1389,'Raw Data from UFBs'!$A$3:$A$1389,'Summary By Town'!$A479,'Raw Data from UFBs'!$D$3:$D$1389,'Summary By Town'!$G$2)</f>
        <v>0</v>
      </c>
      <c r="I479" s="33">
        <f>SUMIFS('Raw Data from UFBs'!F$3:F$1389,'Raw Data from UFBs'!$A$3:$A$1389,'Summary By Town'!$A479,'Raw Data from UFBs'!$D$3:$D$1389,'Summary By Town'!$G$2)</f>
        <v>0</v>
      </c>
      <c r="J479" s="34">
        <f t="shared" si="78"/>
        <v>0</v>
      </c>
      <c r="K479" s="32">
        <f>COUNTIFS('Raw Data from UFBs'!$A$3:$A$1389,'Summary By Town'!$A479,'Raw Data from UFBs'!$D$3:$D$1389,'Summary By Town'!$K$2)</f>
        <v>0</v>
      </c>
      <c r="L479" s="33">
        <f>SUMIFS('Raw Data from UFBs'!E$3:E$1389,'Raw Data from UFBs'!$A$3:$A$1389,'Summary By Town'!$A479,'Raw Data from UFBs'!$D$3:$D$1389,'Summary By Town'!$K$2)</f>
        <v>0</v>
      </c>
      <c r="M479" s="33">
        <f>SUMIFS('Raw Data from UFBs'!F$3:F$1389,'Raw Data from UFBs'!$A$3:$A$1389,'Summary By Town'!$A479,'Raw Data from UFBs'!$D$3:$D$1389,'Summary By Town'!$K$2)</f>
        <v>0</v>
      </c>
      <c r="N479" s="34">
        <f t="shared" si="79"/>
        <v>0</v>
      </c>
      <c r="O479" s="32">
        <f>COUNTIFS('Raw Data from UFBs'!$A$3:$A$1389,'Summary By Town'!$A479,'Raw Data from UFBs'!$D$3:$D$1389,'Summary By Town'!$O$2)</f>
        <v>0</v>
      </c>
      <c r="P479" s="33">
        <f>SUMIFS('Raw Data from UFBs'!E$3:E$1389,'Raw Data from UFBs'!$A$3:$A$1389,'Summary By Town'!$A479,'Raw Data from UFBs'!$D$3:$D$1389,'Summary By Town'!$O$2)</f>
        <v>0</v>
      </c>
      <c r="Q479" s="33">
        <f>SUMIFS('Raw Data from UFBs'!F$3:F$1389,'Raw Data from UFBs'!$A$3:$A$1389,'Summary By Town'!$A479,'Raw Data from UFBs'!$D$3:$D$1389,'Summary By Town'!$O$2)</f>
        <v>0</v>
      </c>
      <c r="R479" s="34">
        <f t="shared" si="80"/>
        <v>0</v>
      </c>
      <c r="S479" s="32">
        <f t="shared" si="81"/>
        <v>0</v>
      </c>
      <c r="T479" s="33">
        <f t="shared" si="82"/>
        <v>0</v>
      </c>
      <c r="U479" s="33">
        <f t="shared" si="83"/>
        <v>0</v>
      </c>
      <c r="V479" s="34">
        <f t="shared" si="84"/>
        <v>0</v>
      </c>
      <c r="W479" s="73">
        <v>213631202</v>
      </c>
      <c r="X479" s="74">
        <v>2.8526625416794471</v>
      </c>
      <c r="Y479" s="75">
        <v>0.12119693188015214</v>
      </c>
      <c r="Z479" s="5">
        <f t="shared" si="85"/>
        <v>0</v>
      </c>
      <c r="AA479" s="10">
        <f t="shared" si="86"/>
        <v>0</v>
      </c>
      <c r="AB479" s="73">
        <v>1614909.17</v>
      </c>
      <c r="AC479" s="7">
        <f t="shared" si="87"/>
        <v>0</v>
      </c>
      <c r="AE479" s="6" t="s">
        <v>1420</v>
      </c>
      <c r="AF479" s="6" t="s">
        <v>1586</v>
      </c>
      <c r="AG479" s="6" t="s">
        <v>1585</v>
      </c>
      <c r="AH479" s="6" t="s">
        <v>945</v>
      </c>
      <c r="AI479" s="6" t="s">
        <v>1582</v>
      </c>
      <c r="AJ479" s="6" t="s">
        <v>1587</v>
      </c>
      <c r="AK479" s="6" t="s">
        <v>2319</v>
      </c>
      <c r="AL479" s="6" t="s">
        <v>2319</v>
      </c>
      <c r="AM479" s="6" t="s">
        <v>2319</v>
      </c>
      <c r="AN479" s="6" t="s">
        <v>2319</v>
      </c>
      <c r="AO479" s="6" t="s">
        <v>2319</v>
      </c>
      <c r="AP479" s="6" t="s">
        <v>2319</v>
      </c>
      <c r="AQ479" s="6" t="s">
        <v>2319</v>
      </c>
      <c r="AR479" s="6" t="s">
        <v>2319</v>
      </c>
      <c r="AS479" s="6" t="s">
        <v>2319</v>
      </c>
      <c r="AT479" s="6" t="s">
        <v>2319</v>
      </c>
    </row>
    <row r="480" spans="1:46" ht="17.25" customHeight="1" x14ac:dyDescent="0.25">
      <c r="A480" t="s">
        <v>1591</v>
      </c>
      <c r="B480" t="s">
        <v>2119</v>
      </c>
      <c r="C480" t="s">
        <v>1583</v>
      </c>
      <c r="D480" s="28" t="str">
        <f t="shared" si="77"/>
        <v>Upper Pittsgrove township, Salem County</v>
      </c>
      <c r="E480" t="s">
        <v>2216</v>
      </c>
      <c r="F480" t="s">
        <v>2204</v>
      </c>
      <c r="G480" s="32">
        <f>COUNTIFS('Raw Data from UFBs'!$A$3:$A$1389,'Summary By Town'!$A480,'Raw Data from UFBs'!$D$3:$D$1389,'Summary By Town'!$G$2)</f>
        <v>0</v>
      </c>
      <c r="H480" s="33">
        <f>SUMIFS('Raw Data from UFBs'!E$3:E$1389,'Raw Data from UFBs'!$A$3:$A$1389,'Summary By Town'!$A480,'Raw Data from UFBs'!$D$3:$D$1389,'Summary By Town'!$G$2)</f>
        <v>0</v>
      </c>
      <c r="I480" s="33">
        <f>SUMIFS('Raw Data from UFBs'!F$3:F$1389,'Raw Data from UFBs'!$A$3:$A$1389,'Summary By Town'!$A480,'Raw Data from UFBs'!$D$3:$D$1389,'Summary By Town'!$G$2)</f>
        <v>0</v>
      </c>
      <c r="J480" s="34">
        <f t="shared" si="78"/>
        <v>0</v>
      </c>
      <c r="K480" s="32">
        <f>COUNTIFS('Raw Data from UFBs'!$A$3:$A$1389,'Summary By Town'!$A480,'Raw Data from UFBs'!$D$3:$D$1389,'Summary By Town'!$K$2)</f>
        <v>0</v>
      </c>
      <c r="L480" s="33">
        <f>SUMIFS('Raw Data from UFBs'!E$3:E$1389,'Raw Data from UFBs'!$A$3:$A$1389,'Summary By Town'!$A480,'Raw Data from UFBs'!$D$3:$D$1389,'Summary By Town'!$K$2)</f>
        <v>0</v>
      </c>
      <c r="M480" s="33">
        <f>SUMIFS('Raw Data from UFBs'!F$3:F$1389,'Raw Data from UFBs'!$A$3:$A$1389,'Summary By Town'!$A480,'Raw Data from UFBs'!$D$3:$D$1389,'Summary By Town'!$K$2)</f>
        <v>0</v>
      </c>
      <c r="N480" s="34">
        <f t="shared" si="79"/>
        <v>0</v>
      </c>
      <c r="O480" s="32">
        <f>COUNTIFS('Raw Data from UFBs'!$A$3:$A$1389,'Summary By Town'!$A480,'Raw Data from UFBs'!$D$3:$D$1389,'Summary By Town'!$O$2)</f>
        <v>0</v>
      </c>
      <c r="P480" s="33">
        <f>SUMIFS('Raw Data from UFBs'!E$3:E$1389,'Raw Data from UFBs'!$A$3:$A$1389,'Summary By Town'!$A480,'Raw Data from UFBs'!$D$3:$D$1389,'Summary By Town'!$O$2)</f>
        <v>0</v>
      </c>
      <c r="Q480" s="33">
        <f>SUMIFS('Raw Data from UFBs'!F$3:F$1389,'Raw Data from UFBs'!$A$3:$A$1389,'Summary By Town'!$A480,'Raw Data from UFBs'!$D$3:$D$1389,'Summary By Town'!$O$2)</f>
        <v>0</v>
      </c>
      <c r="R480" s="34">
        <f t="shared" si="80"/>
        <v>0</v>
      </c>
      <c r="S480" s="32">
        <f t="shared" si="81"/>
        <v>0</v>
      </c>
      <c r="T480" s="33">
        <f t="shared" si="82"/>
        <v>0</v>
      </c>
      <c r="U480" s="33">
        <f t="shared" si="83"/>
        <v>0</v>
      </c>
      <c r="V480" s="34">
        <f t="shared" si="84"/>
        <v>0</v>
      </c>
      <c r="W480" s="73">
        <v>365294281</v>
      </c>
      <c r="X480" s="74">
        <v>2.6318622661926216</v>
      </c>
      <c r="Y480" s="75">
        <v>7.6751742493672517E-2</v>
      </c>
      <c r="Z480" s="5">
        <f t="shared" si="85"/>
        <v>0</v>
      </c>
      <c r="AA480" s="10">
        <f t="shared" si="86"/>
        <v>0</v>
      </c>
      <c r="AB480" s="73">
        <v>1791163.23</v>
      </c>
      <c r="AC480" s="7">
        <f t="shared" si="87"/>
        <v>0</v>
      </c>
      <c r="AE480" s="6" t="s">
        <v>1589</v>
      </c>
      <c r="AF480" s="6" t="s">
        <v>332</v>
      </c>
      <c r="AG480" s="6" t="s">
        <v>1584</v>
      </c>
      <c r="AH480" s="6" t="s">
        <v>1582</v>
      </c>
      <c r="AI480" s="6" t="s">
        <v>1438</v>
      </c>
      <c r="AJ480" s="6" t="s">
        <v>1437</v>
      </c>
      <c r="AK480" s="6" t="s">
        <v>1588</v>
      </c>
      <c r="AL480" s="6" t="s">
        <v>1445</v>
      </c>
      <c r="AM480" s="6" t="s">
        <v>2319</v>
      </c>
      <c r="AN480" s="6" t="s">
        <v>2319</v>
      </c>
      <c r="AO480" s="6" t="s">
        <v>2319</v>
      </c>
      <c r="AP480" s="6" t="s">
        <v>2319</v>
      </c>
      <c r="AQ480" s="6" t="s">
        <v>2319</v>
      </c>
      <c r="AR480" s="6" t="s">
        <v>2319</v>
      </c>
      <c r="AS480" s="6" t="s">
        <v>2319</v>
      </c>
      <c r="AT480" s="6" t="s">
        <v>2319</v>
      </c>
    </row>
    <row r="481" spans="1:46" ht="17.25" customHeight="1" x14ac:dyDescent="0.25">
      <c r="A481" t="s">
        <v>956</v>
      </c>
      <c r="B481" t="s">
        <v>2120</v>
      </c>
      <c r="C481" t="s">
        <v>781</v>
      </c>
      <c r="D481" s="28" t="str">
        <f t="shared" si="77"/>
        <v>Bernardsville borough, Somerset County</v>
      </c>
      <c r="E481" t="s">
        <v>2215</v>
      </c>
      <c r="F481" t="s">
        <v>2204</v>
      </c>
      <c r="G481" s="32">
        <f>COUNTIFS('Raw Data from UFBs'!$A$3:$A$1389,'Summary By Town'!$A481,'Raw Data from UFBs'!$D$3:$D$1389,'Summary By Town'!$G$2)</f>
        <v>0</v>
      </c>
      <c r="H481" s="33">
        <f>SUMIFS('Raw Data from UFBs'!E$3:E$1389,'Raw Data from UFBs'!$A$3:$A$1389,'Summary By Town'!$A481,'Raw Data from UFBs'!$D$3:$D$1389,'Summary By Town'!$G$2)</f>
        <v>0</v>
      </c>
      <c r="I481" s="33">
        <f>SUMIFS('Raw Data from UFBs'!F$3:F$1389,'Raw Data from UFBs'!$A$3:$A$1389,'Summary By Town'!$A481,'Raw Data from UFBs'!$D$3:$D$1389,'Summary By Town'!$G$2)</f>
        <v>0</v>
      </c>
      <c r="J481" s="34">
        <f t="shared" si="78"/>
        <v>0</v>
      </c>
      <c r="K481" s="32">
        <f>COUNTIFS('Raw Data from UFBs'!$A$3:$A$1389,'Summary By Town'!$A481,'Raw Data from UFBs'!$D$3:$D$1389,'Summary By Town'!$K$2)</f>
        <v>0</v>
      </c>
      <c r="L481" s="33">
        <f>SUMIFS('Raw Data from UFBs'!E$3:E$1389,'Raw Data from UFBs'!$A$3:$A$1389,'Summary By Town'!$A481,'Raw Data from UFBs'!$D$3:$D$1389,'Summary By Town'!$K$2)</f>
        <v>0</v>
      </c>
      <c r="M481" s="33">
        <f>SUMIFS('Raw Data from UFBs'!F$3:F$1389,'Raw Data from UFBs'!$A$3:$A$1389,'Summary By Town'!$A481,'Raw Data from UFBs'!$D$3:$D$1389,'Summary By Town'!$K$2)</f>
        <v>0</v>
      </c>
      <c r="N481" s="34">
        <f t="shared" si="79"/>
        <v>0</v>
      </c>
      <c r="O481" s="32">
        <f>COUNTIFS('Raw Data from UFBs'!$A$3:$A$1389,'Summary By Town'!$A481,'Raw Data from UFBs'!$D$3:$D$1389,'Summary By Town'!$O$2)</f>
        <v>0</v>
      </c>
      <c r="P481" s="33">
        <f>SUMIFS('Raw Data from UFBs'!E$3:E$1389,'Raw Data from UFBs'!$A$3:$A$1389,'Summary By Town'!$A481,'Raw Data from UFBs'!$D$3:$D$1389,'Summary By Town'!$O$2)</f>
        <v>0</v>
      </c>
      <c r="Q481" s="33">
        <f>SUMIFS('Raw Data from UFBs'!F$3:F$1389,'Raw Data from UFBs'!$A$3:$A$1389,'Summary By Town'!$A481,'Raw Data from UFBs'!$D$3:$D$1389,'Summary By Town'!$O$2)</f>
        <v>0</v>
      </c>
      <c r="R481" s="34">
        <f t="shared" si="80"/>
        <v>0</v>
      </c>
      <c r="S481" s="32">
        <f t="shared" si="81"/>
        <v>0</v>
      </c>
      <c r="T481" s="33">
        <f t="shared" si="82"/>
        <v>0</v>
      </c>
      <c r="U481" s="33">
        <f t="shared" si="83"/>
        <v>0</v>
      </c>
      <c r="V481" s="34">
        <f t="shared" si="84"/>
        <v>0</v>
      </c>
      <c r="W481" s="73">
        <v>2373376419</v>
      </c>
      <c r="X481" s="74">
        <v>2.0370436338295739</v>
      </c>
      <c r="Y481" s="75">
        <v>0.24750470786654624</v>
      </c>
      <c r="Z481" s="5">
        <f t="shared" si="85"/>
        <v>0</v>
      </c>
      <c r="AA481" s="10">
        <f t="shared" si="86"/>
        <v>0</v>
      </c>
      <c r="AB481" s="73">
        <v>14676994.879999999</v>
      </c>
      <c r="AC481" s="7">
        <f t="shared" si="87"/>
        <v>0</v>
      </c>
      <c r="AE481" s="6" t="s">
        <v>1527</v>
      </c>
      <c r="AF481" s="6" t="s">
        <v>1530</v>
      </c>
      <c r="AG481" s="6" t="s">
        <v>1531</v>
      </c>
      <c r="AH481" s="6" t="s">
        <v>1594</v>
      </c>
      <c r="AI481" s="6" t="s">
        <v>972</v>
      </c>
      <c r="AJ481" s="6" t="s">
        <v>951</v>
      </c>
      <c r="AK481" s="6" t="s">
        <v>2319</v>
      </c>
      <c r="AL481" s="6" t="s">
        <v>2319</v>
      </c>
      <c r="AM481" s="6" t="s">
        <v>2319</v>
      </c>
      <c r="AN481" s="6" t="s">
        <v>2319</v>
      </c>
      <c r="AO481" s="6" t="s">
        <v>2319</v>
      </c>
      <c r="AP481" s="6" t="s">
        <v>2319</v>
      </c>
      <c r="AQ481" s="6" t="s">
        <v>2319</v>
      </c>
      <c r="AR481" s="6" t="s">
        <v>2319</v>
      </c>
      <c r="AS481" s="6" t="s">
        <v>2319</v>
      </c>
      <c r="AT481" s="6" t="s">
        <v>2319</v>
      </c>
    </row>
    <row r="482" spans="1:46" ht="17.25" customHeight="1" x14ac:dyDescent="0.25">
      <c r="A482" t="s">
        <v>957</v>
      </c>
      <c r="B482" t="s">
        <v>2121</v>
      </c>
      <c r="C482" t="s">
        <v>781</v>
      </c>
      <c r="D482" s="28" t="str">
        <f t="shared" si="77"/>
        <v>Bound Brook borough, Somerset County</v>
      </c>
      <c r="E482" t="s">
        <v>2215</v>
      </c>
      <c r="F482" t="s">
        <v>2205</v>
      </c>
      <c r="G482" s="32">
        <f>COUNTIFS('Raw Data from UFBs'!$A$3:$A$1389,'Summary By Town'!$A482,'Raw Data from UFBs'!$D$3:$D$1389,'Summary By Town'!$G$2)</f>
        <v>0</v>
      </c>
      <c r="H482" s="33">
        <f>SUMIFS('Raw Data from UFBs'!E$3:E$1389,'Raw Data from UFBs'!$A$3:$A$1389,'Summary By Town'!$A482,'Raw Data from UFBs'!$D$3:$D$1389,'Summary By Town'!$G$2)</f>
        <v>0</v>
      </c>
      <c r="I482" s="33">
        <f>SUMIFS('Raw Data from UFBs'!F$3:F$1389,'Raw Data from UFBs'!$A$3:$A$1389,'Summary By Town'!$A482,'Raw Data from UFBs'!$D$3:$D$1389,'Summary By Town'!$G$2)</f>
        <v>0</v>
      </c>
      <c r="J482" s="34">
        <f t="shared" si="78"/>
        <v>0</v>
      </c>
      <c r="K482" s="32">
        <f>COUNTIFS('Raw Data from UFBs'!$A$3:$A$1389,'Summary By Town'!$A482,'Raw Data from UFBs'!$D$3:$D$1389,'Summary By Town'!$K$2)</f>
        <v>0</v>
      </c>
      <c r="L482" s="33">
        <f>SUMIFS('Raw Data from UFBs'!E$3:E$1389,'Raw Data from UFBs'!$A$3:$A$1389,'Summary By Town'!$A482,'Raw Data from UFBs'!$D$3:$D$1389,'Summary By Town'!$K$2)</f>
        <v>0</v>
      </c>
      <c r="M482" s="33">
        <f>SUMIFS('Raw Data from UFBs'!F$3:F$1389,'Raw Data from UFBs'!$A$3:$A$1389,'Summary By Town'!$A482,'Raw Data from UFBs'!$D$3:$D$1389,'Summary By Town'!$K$2)</f>
        <v>0</v>
      </c>
      <c r="N482" s="34">
        <f t="shared" si="79"/>
        <v>0</v>
      </c>
      <c r="O482" s="32">
        <f>COUNTIFS('Raw Data from UFBs'!$A$3:$A$1389,'Summary By Town'!$A482,'Raw Data from UFBs'!$D$3:$D$1389,'Summary By Town'!$O$2)</f>
        <v>2</v>
      </c>
      <c r="P482" s="33">
        <f>SUMIFS('Raw Data from UFBs'!E$3:E$1389,'Raw Data from UFBs'!$A$3:$A$1389,'Summary By Town'!$A482,'Raw Data from UFBs'!$D$3:$D$1389,'Summary By Town'!$O$2)</f>
        <v>704981.79</v>
      </c>
      <c r="Q482" s="33">
        <f>SUMIFS('Raw Data from UFBs'!F$3:F$1389,'Raw Data from UFBs'!$A$3:$A$1389,'Summary By Town'!$A482,'Raw Data from UFBs'!$D$3:$D$1389,'Summary By Town'!$O$2)</f>
        <v>54432000</v>
      </c>
      <c r="R482" s="34">
        <f t="shared" si="80"/>
        <v>1761583.8723880211</v>
      </c>
      <c r="S482" s="32">
        <f t="shared" si="81"/>
        <v>2</v>
      </c>
      <c r="T482" s="33">
        <f t="shared" si="82"/>
        <v>704981.79</v>
      </c>
      <c r="U482" s="33">
        <f t="shared" si="83"/>
        <v>54432000</v>
      </c>
      <c r="V482" s="34">
        <f t="shared" si="84"/>
        <v>1761583.8723880211</v>
      </c>
      <c r="W482" s="73">
        <v>912805444</v>
      </c>
      <c r="X482" s="74">
        <v>3.2363019407481279</v>
      </c>
      <c r="Y482" s="75">
        <v>0.32411921472841432</v>
      </c>
      <c r="Z482" s="5">
        <f t="shared" si="85"/>
        <v>342465.03722401272</v>
      </c>
      <c r="AA482" s="10">
        <f t="shared" si="86"/>
        <v>5.9631546193977342E-2</v>
      </c>
      <c r="AB482" s="73">
        <v>15526648.01</v>
      </c>
      <c r="AC482" s="7">
        <f t="shared" si="87"/>
        <v>2.205659824344873E-2</v>
      </c>
      <c r="AE482" s="6" t="s">
        <v>974</v>
      </c>
      <c r="AF482" s="6" t="s">
        <v>655</v>
      </c>
      <c r="AG482" s="6" t="s">
        <v>1593</v>
      </c>
      <c r="AH482" s="6" t="s">
        <v>2319</v>
      </c>
      <c r="AI482" s="6" t="s">
        <v>2319</v>
      </c>
      <c r="AJ482" s="6" t="s">
        <v>2319</v>
      </c>
      <c r="AK482" s="6" t="s">
        <v>2319</v>
      </c>
      <c r="AL482" s="6" t="s">
        <v>2319</v>
      </c>
      <c r="AM482" s="6" t="s">
        <v>2319</v>
      </c>
      <c r="AN482" s="6" t="s">
        <v>2319</v>
      </c>
      <c r="AO482" s="6" t="s">
        <v>2319</v>
      </c>
      <c r="AP482" s="6" t="s">
        <v>2319</v>
      </c>
      <c r="AQ482" s="6" t="s">
        <v>2319</v>
      </c>
      <c r="AR482" s="6" t="s">
        <v>2319</v>
      </c>
      <c r="AS482" s="6" t="s">
        <v>2319</v>
      </c>
      <c r="AT482" s="6" t="s">
        <v>2319</v>
      </c>
    </row>
    <row r="483" spans="1:46" ht="17.25" customHeight="1" x14ac:dyDescent="0.25">
      <c r="A483" t="s">
        <v>1594</v>
      </c>
      <c r="B483" t="s">
        <v>2122</v>
      </c>
      <c r="C483" t="s">
        <v>781</v>
      </c>
      <c r="D483" s="28" t="str">
        <f t="shared" si="77"/>
        <v>Far Hills borough, Somerset County</v>
      </c>
      <c r="E483" t="s">
        <v>2215</v>
      </c>
      <c r="F483" t="s">
        <v>2204</v>
      </c>
      <c r="G483" s="32">
        <f>COUNTIFS('Raw Data from UFBs'!$A$3:$A$1389,'Summary By Town'!$A483,'Raw Data from UFBs'!$D$3:$D$1389,'Summary By Town'!$G$2)</f>
        <v>0</v>
      </c>
      <c r="H483" s="33">
        <f>SUMIFS('Raw Data from UFBs'!E$3:E$1389,'Raw Data from UFBs'!$A$3:$A$1389,'Summary By Town'!$A483,'Raw Data from UFBs'!$D$3:$D$1389,'Summary By Town'!$G$2)</f>
        <v>0</v>
      </c>
      <c r="I483" s="33">
        <f>SUMIFS('Raw Data from UFBs'!F$3:F$1389,'Raw Data from UFBs'!$A$3:$A$1389,'Summary By Town'!$A483,'Raw Data from UFBs'!$D$3:$D$1389,'Summary By Town'!$G$2)</f>
        <v>0</v>
      </c>
      <c r="J483" s="34">
        <f t="shared" si="78"/>
        <v>0</v>
      </c>
      <c r="K483" s="32">
        <f>COUNTIFS('Raw Data from UFBs'!$A$3:$A$1389,'Summary By Town'!$A483,'Raw Data from UFBs'!$D$3:$D$1389,'Summary By Town'!$K$2)</f>
        <v>0</v>
      </c>
      <c r="L483" s="33">
        <f>SUMIFS('Raw Data from UFBs'!E$3:E$1389,'Raw Data from UFBs'!$A$3:$A$1389,'Summary By Town'!$A483,'Raw Data from UFBs'!$D$3:$D$1389,'Summary By Town'!$K$2)</f>
        <v>0</v>
      </c>
      <c r="M483" s="33">
        <f>SUMIFS('Raw Data from UFBs'!F$3:F$1389,'Raw Data from UFBs'!$A$3:$A$1389,'Summary By Town'!$A483,'Raw Data from UFBs'!$D$3:$D$1389,'Summary By Town'!$K$2)</f>
        <v>0</v>
      </c>
      <c r="N483" s="34">
        <f t="shared" si="79"/>
        <v>0</v>
      </c>
      <c r="O483" s="32">
        <f>COUNTIFS('Raw Data from UFBs'!$A$3:$A$1389,'Summary By Town'!$A483,'Raw Data from UFBs'!$D$3:$D$1389,'Summary By Town'!$O$2)</f>
        <v>0</v>
      </c>
      <c r="P483" s="33">
        <f>SUMIFS('Raw Data from UFBs'!E$3:E$1389,'Raw Data from UFBs'!$A$3:$A$1389,'Summary By Town'!$A483,'Raw Data from UFBs'!$D$3:$D$1389,'Summary By Town'!$O$2)</f>
        <v>0</v>
      </c>
      <c r="Q483" s="33">
        <f>SUMIFS('Raw Data from UFBs'!F$3:F$1389,'Raw Data from UFBs'!$A$3:$A$1389,'Summary By Town'!$A483,'Raw Data from UFBs'!$D$3:$D$1389,'Summary By Town'!$O$2)</f>
        <v>0</v>
      </c>
      <c r="R483" s="34">
        <f t="shared" si="80"/>
        <v>0</v>
      </c>
      <c r="S483" s="32">
        <f t="shared" si="81"/>
        <v>0</v>
      </c>
      <c r="T483" s="33">
        <f t="shared" si="82"/>
        <v>0</v>
      </c>
      <c r="U483" s="33">
        <f t="shared" si="83"/>
        <v>0</v>
      </c>
      <c r="V483" s="34">
        <f t="shared" si="84"/>
        <v>0</v>
      </c>
      <c r="W483" s="73">
        <v>449880209</v>
      </c>
      <c r="X483" s="74">
        <v>1.3565430647307393</v>
      </c>
      <c r="Y483" s="75">
        <v>0.39891233031693635</v>
      </c>
      <c r="Z483" s="5">
        <f t="shared" si="85"/>
        <v>0</v>
      </c>
      <c r="AA483" s="10">
        <f t="shared" si="86"/>
        <v>0</v>
      </c>
      <c r="AB483" s="73">
        <v>3006334.8899999997</v>
      </c>
      <c r="AC483" s="7">
        <f t="shared" si="87"/>
        <v>0</v>
      </c>
      <c r="AE483" s="6" t="s">
        <v>950</v>
      </c>
      <c r="AF483" s="6" t="s">
        <v>972</v>
      </c>
      <c r="AG483" s="6" t="s">
        <v>956</v>
      </c>
      <c r="AH483" s="6" t="s">
        <v>951</v>
      </c>
      <c r="AI483" s="6" t="s">
        <v>2319</v>
      </c>
      <c r="AJ483" s="6" t="s">
        <v>2319</v>
      </c>
      <c r="AK483" s="6" t="s">
        <v>2319</v>
      </c>
      <c r="AL483" s="6" t="s">
        <v>2319</v>
      </c>
      <c r="AM483" s="6" t="s">
        <v>2319</v>
      </c>
      <c r="AN483" s="6" t="s">
        <v>2319</v>
      </c>
      <c r="AO483" s="6" t="s">
        <v>2319</v>
      </c>
      <c r="AP483" s="6" t="s">
        <v>2319</v>
      </c>
      <c r="AQ483" s="6" t="s">
        <v>2319</v>
      </c>
      <c r="AR483" s="6" t="s">
        <v>2319</v>
      </c>
      <c r="AS483" s="6" t="s">
        <v>2319</v>
      </c>
      <c r="AT483" s="6" t="s">
        <v>2319</v>
      </c>
    </row>
    <row r="484" spans="1:46" ht="17.25" customHeight="1" x14ac:dyDescent="0.25">
      <c r="A484" t="s">
        <v>1596</v>
      </c>
      <c r="B484" t="s">
        <v>2123</v>
      </c>
      <c r="C484" t="s">
        <v>781</v>
      </c>
      <c r="D484" s="28" t="str">
        <f t="shared" si="77"/>
        <v>Manville borough, Somerset County</v>
      </c>
      <c r="E484" t="s">
        <v>2215</v>
      </c>
      <c r="F484" t="s">
        <v>2201</v>
      </c>
      <c r="G484" s="32">
        <f>COUNTIFS('Raw Data from UFBs'!$A$3:$A$1389,'Summary By Town'!$A484,'Raw Data from UFBs'!$D$3:$D$1389,'Summary By Town'!$G$2)</f>
        <v>0</v>
      </c>
      <c r="H484" s="33">
        <f>SUMIFS('Raw Data from UFBs'!E$3:E$1389,'Raw Data from UFBs'!$A$3:$A$1389,'Summary By Town'!$A484,'Raw Data from UFBs'!$D$3:$D$1389,'Summary By Town'!$G$2)</f>
        <v>0</v>
      </c>
      <c r="I484" s="33">
        <f>SUMIFS('Raw Data from UFBs'!F$3:F$1389,'Raw Data from UFBs'!$A$3:$A$1389,'Summary By Town'!$A484,'Raw Data from UFBs'!$D$3:$D$1389,'Summary By Town'!$G$2)</f>
        <v>0</v>
      </c>
      <c r="J484" s="34">
        <f t="shared" si="78"/>
        <v>0</v>
      </c>
      <c r="K484" s="32">
        <f>COUNTIFS('Raw Data from UFBs'!$A$3:$A$1389,'Summary By Town'!$A484,'Raw Data from UFBs'!$D$3:$D$1389,'Summary By Town'!$K$2)</f>
        <v>0</v>
      </c>
      <c r="L484" s="33">
        <f>SUMIFS('Raw Data from UFBs'!E$3:E$1389,'Raw Data from UFBs'!$A$3:$A$1389,'Summary By Town'!$A484,'Raw Data from UFBs'!$D$3:$D$1389,'Summary By Town'!$K$2)</f>
        <v>0</v>
      </c>
      <c r="M484" s="33">
        <f>SUMIFS('Raw Data from UFBs'!F$3:F$1389,'Raw Data from UFBs'!$A$3:$A$1389,'Summary By Town'!$A484,'Raw Data from UFBs'!$D$3:$D$1389,'Summary By Town'!$K$2)</f>
        <v>0</v>
      </c>
      <c r="N484" s="34">
        <f t="shared" si="79"/>
        <v>0</v>
      </c>
      <c r="O484" s="32">
        <f>COUNTIFS('Raw Data from UFBs'!$A$3:$A$1389,'Summary By Town'!$A484,'Raw Data from UFBs'!$D$3:$D$1389,'Summary By Town'!$O$2)</f>
        <v>0</v>
      </c>
      <c r="P484" s="33">
        <f>SUMIFS('Raw Data from UFBs'!E$3:E$1389,'Raw Data from UFBs'!$A$3:$A$1389,'Summary By Town'!$A484,'Raw Data from UFBs'!$D$3:$D$1389,'Summary By Town'!$O$2)</f>
        <v>0</v>
      </c>
      <c r="Q484" s="33">
        <f>SUMIFS('Raw Data from UFBs'!F$3:F$1389,'Raw Data from UFBs'!$A$3:$A$1389,'Summary By Town'!$A484,'Raw Data from UFBs'!$D$3:$D$1389,'Summary By Town'!$O$2)</f>
        <v>0</v>
      </c>
      <c r="R484" s="34">
        <f t="shared" si="80"/>
        <v>0</v>
      </c>
      <c r="S484" s="32">
        <f t="shared" si="81"/>
        <v>0</v>
      </c>
      <c r="T484" s="33">
        <f t="shared" si="82"/>
        <v>0</v>
      </c>
      <c r="U484" s="33">
        <f t="shared" si="83"/>
        <v>0</v>
      </c>
      <c r="V484" s="34">
        <f t="shared" si="84"/>
        <v>0</v>
      </c>
      <c r="W484" s="73">
        <v>976575959</v>
      </c>
      <c r="X484" s="74">
        <v>3.2666707553948444</v>
      </c>
      <c r="Y484" s="75">
        <v>0.32541248823606828</v>
      </c>
      <c r="Z484" s="5">
        <f t="shared" si="85"/>
        <v>0</v>
      </c>
      <c r="AA484" s="10">
        <f t="shared" si="86"/>
        <v>0</v>
      </c>
      <c r="AB484" s="73">
        <v>13467922.529999999</v>
      </c>
      <c r="AC484" s="7">
        <f t="shared" si="87"/>
        <v>0</v>
      </c>
      <c r="AE484" s="6" t="s">
        <v>960</v>
      </c>
      <c r="AF484" s="6" t="s">
        <v>970</v>
      </c>
      <c r="AG484" s="6" t="s">
        <v>1593</v>
      </c>
      <c r="AH484" s="6" t="s">
        <v>2319</v>
      </c>
      <c r="AI484" s="6" t="s">
        <v>2319</v>
      </c>
      <c r="AJ484" s="6" t="s">
        <v>2319</v>
      </c>
      <c r="AK484" s="6" t="s">
        <v>2319</v>
      </c>
      <c r="AL484" s="6" t="s">
        <v>2319</v>
      </c>
      <c r="AM484" s="6" t="s">
        <v>2319</v>
      </c>
      <c r="AN484" s="6" t="s">
        <v>2319</v>
      </c>
      <c r="AO484" s="6" t="s">
        <v>2319</v>
      </c>
      <c r="AP484" s="6" t="s">
        <v>2319</v>
      </c>
      <c r="AQ484" s="6" t="s">
        <v>2319</v>
      </c>
      <c r="AR484" s="6" t="s">
        <v>2319</v>
      </c>
      <c r="AS484" s="6" t="s">
        <v>2319</v>
      </c>
      <c r="AT484" s="6" t="s">
        <v>2319</v>
      </c>
    </row>
    <row r="485" spans="1:46" ht="17.25" customHeight="1" x14ac:dyDescent="0.25">
      <c r="A485" t="s">
        <v>1597</v>
      </c>
      <c r="B485" t="s">
        <v>2124</v>
      </c>
      <c r="C485" t="s">
        <v>781</v>
      </c>
      <c r="D485" s="28" t="str">
        <f t="shared" si="77"/>
        <v>Millstone borough, Somerset County</v>
      </c>
      <c r="E485" t="s">
        <v>2215</v>
      </c>
      <c r="F485" t="s">
        <v>2201</v>
      </c>
      <c r="G485" s="32">
        <f>COUNTIFS('Raw Data from UFBs'!$A$3:$A$1389,'Summary By Town'!$A485,'Raw Data from UFBs'!$D$3:$D$1389,'Summary By Town'!$G$2)</f>
        <v>0</v>
      </c>
      <c r="H485" s="33">
        <f>SUMIFS('Raw Data from UFBs'!E$3:E$1389,'Raw Data from UFBs'!$A$3:$A$1389,'Summary By Town'!$A485,'Raw Data from UFBs'!$D$3:$D$1389,'Summary By Town'!$G$2)</f>
        <v>0</v>
      </c>
      <c r="I485" s="33">
        <f>SUMIFS('Raw Data from UFBs'!F$3:F$1389,'Raw Data from UFBs'!$A$3:$A$1389,'Summary By Town'!$A485,'Raw Data from UFBs'!$D$3:$D$1389,'Summary By Town'!$G$2)</f>
        <v>0</v>
      </c>
      <c r="J485" s="34">
        <f t="shared" si="78"/>
        <v>0</v>
      </c>
      <c r="K485" s="32">
        <f>COUNTIFS('Raw Data from UFBs'!$A$3:$A$1389,'Summary By Town'!$A485,'Raw Data from UFBs'!$D$3:$D$1389,'Summary By Town'!$K$2)</f>
        <v>0</v>
      </c>
      <c r="L485" s="33">
        <f>SUMIFS('Raw Data from UFBs'!E$3:E$1389,'Raw Data from UFBs'!$A$3:$A$1389,'Summary By Town'!$A485,'Raw Data from UFBs'!$D$3:$D$1389,'Summary By Town'!$K$2)</f>
        <v>0</v>
      </c>
      <c r="M485" s="33">
        <f>SUMIFS('Raw Data from UFBs'!F$3:F$1389,'Raw Data from UFBs'!$A$3:$A$1389,'Summary By Town'!$A485,'Raw Data from UFBs'!$D$3:$D$1389,'Summary By Town'!$K$2)</f>
        <v>0</v>
      </c>
      <c r="N485" s="34">
        <f t="shared" si="79"/>
        <v>0</v>
      </c>
      <c r="O485" s="32">
        <f>COUNTIFS('Raw Data from UFBs'!$A$3:$A$1389,'Summary By Town'!$A485,'Raw Data from UFBs'!$D$3:$D$1389,'Summary By Town'!$O$2)</f>
        <v>0</v>
      </c>
      <c r="P485" s="33">
        <f>SUMIFS('Raw Data from UFBs'!E$3:E$1389,'Raw Data from UFBs'!$A$3:$A$1389,'Summary By Town'!$A485,'Raw Data from UFBs'!$D$3:$D$1389,'Summary By Town'!$O$2)</f>
        <v>0</v>
      </c>
      <c r="Q485" s="33">
        <f>SUMIFS('Raw Data from UFBs'!F$3:F$1389,'Raw Data from UFBs'!$A$3:$A$1389,'Summary By Town'!$A485,'Raw Data from UFBs'!$D$3:$D$1389,'Summary By Town'!$O$2)</f>
        <v>0</v>
      </c>
      <c r="R485" s="34">
        <f t="shared" si="80"/>
        <v>0</v>
      </c>
      <c r="S485" s="32">
        <f t="shared" si="81"/>
        <v>0</v>
      </c>
      <c r="T485" s="33">
        <f t="shared" si="82"/>
        <v>0</v>
      </c>
      <c r="U485" s="33">
        <f t="shared" si="83"/>
        <v>0</v>
      </c>
      <c r="V485" s="34">
        <f t="shared" si="84"/>
        <v>0</v>
      </c>
      <c r="W485" s="73">
        <v>69912500</v>
      </c>
      <c r="X485" s="74">
        <v>2.9156967573801089</v>
      </c>
      <c r="Y485" s="75">
        <v>0.21262759508054246</v>
      </c>
      <c r="Z485" s="5">
        <f t="shared" si="85"/>
        <v>0</v>
      </c>
      <c r="AA485" s="10">
        <f t="shared" si="86"/>
        <v>0</v>
      </c>
      <c r="AB485" s="73">
        <v>600657.62</v>
      </c>
      <c r="AC485" s="7">
        <f t="shared" si="87"/>
        <v>0</v>
      </c>
      <c r="AE485" s="6" t="s">
        <v>960</v>
      </c>
      <c r="AF485" s="6" t="s">
        <v>970</v>
      </c>
      <c r="AG485" s="6" t="s">
        <v>2319</v>
      </c>
      <c r="AH485" s="6" t="s">
        <v>2319</v>
      </c>
      <c r="AI485" s="6" t="s">
        <v>2319</v>
      </c>
      <c r="AJ485" s="6" t="s">
        <v>2319</v>
      </c>
      <c r="AK485" s="6" t="s">
        <v>2319</v>
      </c>
      <c r="AL485" s="6" t="s">
        <v>2319</v>
      </c>
      <c r="AM485" s="6" t="s">
        <v>2319</v>
      </c>
      <c r="AN485" s="6" t="s">
        <v>2319</v>
      </c>
      <c r="AO485" s="6" t="s">
        <v>2319</v>
      </c>
      <c r="AP485" s="6" t="s">
        <v>2319</v>
      </c>
      <c r="AQ485" s="6" t="s">
        <v>2319</v>
      </c>
      <c r="AR485" s="6" t="s">
        <v>2319</v>
      </c>
      <c r="AS485" s="6" t="s">
        <v>2319</v>
      </c>
      <c r="AT485" s="6" t="s">
        <v>2319</v>
      </c>
    </row>
    <row r="486" spans="1:46" ht="17.25" customHeight="1" x14ac:dyDescent="0.25">
      <c r="A486" t="s">
        <v>1599</v>
      </c>
      <c r="B486" t="s">
        <v>2125</v>
      </c>
      <c r="C486" t="s">
        <v>781</v>
      </c>
      <c r="D486" s="28" t="str">
        <f t="shared" si="77"/>
        <v>North Plainfield borough, Somerset County</v>
      </c>
      <c r="E486" t="s">
        <v>2215</v>
      </c>
      <c r="F486" t="s">
        <v>2205</v>
      </c>
      <c r="G486" s="32">
        <f>COUNTIFS('Raw Data from UFBs'!$A$3:$A$1389,'Summary By Town'!$A486,'Raw Data from UFBs'!$D$3:$D$1389,'Summary By Town'!$G$2)</f>
        <v>0</v>
      </c>
      <c r="H486" s="33">
        <f>SUMIFS('Raw Data from UFBs'!E$3:E$1389,'Raw Data from UFBs'!$A$3:$A$1389,'Summary By Town'!$A486,'Raw Data from UFBs'!$D$3:$D$1389,'Summary By Town'!$G$2)</f>
        <v>0</v>
      </c>
      <c r="I486" s="33">
        <f>SUMIFS('Raw Data from UFBs'!F$3:F$1389,'Raw Data from UFBs'!$A$3:$A$1389,'Summary By Town'!$A486,'Raw Data from UFBs'!$D$3:$D$1389,'Summary By Town'!$G$2)</f>
        <v>0</v>
      </c>
      <c r="J486" s="34">
        <f t="shared" si="78"/>
        <v>0</v>
      </c>
      <c r="K486" s="32">
        <f>COUNTIFS('Raw Data from UFBs'!$A$3:$A$1389,'Summary By Town'!$A486,'Raw Data from UFBs'!$D$3:$D$1389,'Summary By Town'!$K$2)</f>
        <v>0</v>
      </c>
      <c r="L486" s="33">
        <f>SUMIFS('Raw Data from UFBs'!E$3:E$1389,'Raw Data from UFBs'!$A$3:$A$1389,'Summary By Town'!$A486,'Raw Data from UFBs'!$D$3:$D$1389,'Summary By Town'!$K$2)</f>
        <v>0</v>
      </c>
      <c r="M486" s="33">
        <f>SUMIFS('Raw Data from UFBs'!F$3:F$1389,'Raw Data from UFBs'!$A$3:$A$1389,'Summary By Town'!$A486,'Raw Data from UFBs'!$D$3:$D$1389,'Summary By Town'!$K$2)</f>
        <v>0</v>
      </c>
      <c r="N486" s="34">
        <f t="shared" si="79"/>
        <v>0</v>
      </c>
      <c r="O486" s="32">
        <f>COUNTIFS('Raw Data from UFBs'!$A$3:$A$1389,'Summary By Town'!$A486,'Raw Data from UFBs'!$D$3:$D$1389,'Summary By Town'!$O$2)</f>
        <v>0</v>
      </c>
      <c r="P486" s="33">
        <f>SUMIFS('Raw Data from UFBs'!E$3:E$1389,'Raw Data from UFBs'!$A$3:$A$1389,'Summary By Town'!$A486,'Raw Data from UFBs'!$D$3:$D$1389,'Summary By Town'!$O$2)</f>
        <v>0</v>
      </c>
      <c r="Q486" s="33">
        <f>SUMIFS('Raw Data from UFBs'!F$3:F$1389,'Raw Data from UFBs'!$A$3:$A$1389,'Summary By Town'!$A486,'Raw Data from UFBs'!$D$3:$D$1389,'Summary By Town'!$O$2)</f>
        <v>0</v>
      </c>
      <c r="R486" s="34">
        <f t="shared" si="80"/>
        <v>0</v>
      </c>
      <c r="S486" s="32">
        <f t="shared" si="81"/>
        <v>0</v>
      </c>
      <c r="T486" s="33">
        <f t="shared" si="82"/>
        <v>0</v>
      </c>
      <c r="U486" s="33">
        <f t="shared" si="83"/>
        <v>0</v>
      </c>
      <c r="V486" s="34">
        <f t="shared" si="84"/>
        <v>0</v>
      </c>
      <c r="W486" s="73">
        <v>1675029935</v>
      </c>
      <c r="X486" s="74">
        <v>3.8076226876703521</v>
      </c>
      <c r="Y486" s="75">
        <v>0.34805369439124051</v>
      </c>
      <c r="Z486" s="5">
        <f t="shared" si="85"/>
        <v>0</v>
      </c>
      <c r="AA486" s="10">
        <f t="shared" si="86"/>
        <v>0</v>
      </c>
      <c r="AB486" s="73">
        <v>26504874.469999999</v>
      </c>
      <c r="AC486" s="7">
        <f t="shared" si="87"/>
        <v>0</v>
      </c>
      <c r="AE486" s="6" t="s">
        <v>1595</v>
      </c>
      <c r="AF486" s="6" t="s">
        <v>1039</v>
      </c>
      <c r="AG486" s="6" t="s">
        <v>1602</v>
      </c>
      <c r="AH486" s="6" t="s">
        <v>2319</v>
      </c>
      <c r="AI486" s="6" t="s">
        <v>2319</v>
      </c>
      <c r="AJ486" s="6" t="s">
        <v>2319</v>
      </c>
      <c r="AK486" s="6" t="s">
        <v>2319</v>
      </c>
      <c r="AL486" s="6" t="s">
        <v>2319</v>
      </c>
      <c r="AM486" s="6" t="s">
        <v>2319</v>
      </c>
      <c r="AN486" s="6" t="s">
        <v>2319</v>
      </c>
      <c r="AO486" s="6" t="s">
        <v>2319</v>
      </c>
      <c r="AP486" s="6" t="s">
        <v>2319</v>
      </c>
      <c r="AQ486" s="6" t="s">
        <v>2319</v>
      </c>
      <c r="AR486" s="6" t="s">
        <v>2319</v>
      </c>
      <c r="AS486" s="6" t="s">
        <v>2319</v>
      </c>
      <c r="AT486" s="6" t="s">
        <v>2319</v>
      </c>
    </row>
    <row r="487" spans="1:46" ht="17.25" customHeight="1" x14ac:dyDescent="0.25">
      <c r="A487" t="s">
        <v>972</v>
      </c>
      <c r="B487" t="s">
        <v>2126</v>
      </c>
      <c r="C487" t="s">
        <v>781</v>
      </c>
      <c r="D487" s="28" t="str">
        <f t="shared" si="77"/>
        <v>Peapack and Gladstone borough, Somerset County</v>
      </c>
      <c r="E487" t="s">
        <v>2215</v>
      </c>
      <c r="F487" t="s">
        <v>2204</v>
      </c>
      <c r="G487" s="32">
        <f>COUNTIFS('Raw Data from UFBs'!$A$3:$A$1389,'Summary By Town'!$A487,'Raw Data from UFBs'!$D$3:$D$1389,'Summary By Town'!$G$2)</f>
        <v>1</v>
      </c>
      <c r="H487" s="33">
        <f>SUMIFS('Raw Data from UFBs'!E$3:E$1389,'Raw Data from UFBs'!$A$3:$A$1389,'Summary By Town'!$A487,'Raw Data from UFBs'!$D$3:$D$1389,'Summary By Town'!$G$2)</f>
        <v>9709.2999999999993</v>
      </c>
      <c r="I487" s="33">
        <f>SUMIFS('Raw Data from UFBs'!F$3:F$1389,'Raw Data from UFBs'!$A$3:$A$1389,'Summary By Town'!$A487,'Raw Data from UFBs'!$D$3:$D$1389,'Summary By Town'!$G$2)</f>
        <v>1200000</v>
      </c>
      <c r="J487" s="34">
        <f t="shared" si="78"/>
        <v>22428.836596305406</v>
      </c>
      <c r="K487" s="32">
        <f>COUNTIFS('Raw Data from UFBs'!$A$3:$A$1389,'Summary By Town'!$A487,'Raw Data from UFBs'!$D$3:$D$1389,'Summary By Town'!$K$2)</f>
        <v>0</v>
      </c>
      <c r="L487" s="33">
        <f>SUMIFS('Raw Data from UFBs'!E$3:E$1389,'Raw Data from UFBs'!$A$3:$A$1389,'Summary By Town'!$A487,'Raw Data from UFBs'!$D$3:$D$1389,'Summary By Town'!$K$2)</f>
        <v>0</v>
      </c>
      <c r="M487" s="33">
        <f>SUMIFS('Raw Data from UFBs'!F$3:F$1389,'Raw Data from UFBs'!$A$3:$A$1389,'Summary By Town'!$A487,'Raw Data from UFBs'!$D$3:$D$1389,'Summary By Town'!$K$2)</f>
        <v>0</v>
      </c>
      <c r="N487" s="34">
        <f t="shared" si="79"/>
        <v>0</v>
      </c>
      <c r="O487" s="32">
        <f>COUNTIFS('Raw Data from UFBs'!$A$3:$A$1389,'Summary By Town'!$A487,'Raw Data from UFBs'!$D$3:$D$1389,'Summary By Town'!$O$2)</f>
        <v>0</v>
      </c>
      <c r="P487" s="33">
        <f>SUMIFS('Raw Data from UFBs'!E$3:E$1389,'Raw Data from UFBs'!$A$3:$A$1389,'Summary By Town'!$A487,'Raw Data from UFBs'!$D$3:$D$1389,'Summary By Town'!$O$2)</f>
        <v>0</v>
      </c>
      <c r="Q487" s="33">
        <f>SUMIFS('Raw Data from UFBs'!F$3:F$1389,'Raw Data from UFBs'!$A$3:$A$1389,'Summary By Town'!$A487,'Raw Data from UFBs'!$D$3:$D$1389,'Summary By Town'!$O$2)</f>
        <v>0</v>
      </c>
      <c r="R487" s="34">
        <f t="shared" si="80"/>
        <v>0</v>
      </c>
      <c r="S487" s="32">
        <f t="shared" si="81"/>
        <v>1</v>
      </c>
      <c r="T487" s="33">
        <f t="shared" si="82"/>
        <v>9709.2999999999993</v>
      </c>
      <c r="U487" s="33">
        <f t="shared" si="83"/>
        <v>1200000</v>
      </c>
      <c r="V487" s="34">
        <f t="shared" si="84"/>
        <v>22428.836596305406</v>
      </c>
      <c r="W487" s="73">
        <v>793470735</v>
      </c>
      <c r="X487" s="74">
        <v>1.8690697163587837</v>
      </c>
      <c r="Y487" s="75">
        <v>0.31127459185225742</v>
      </c>
      <c r="Z487" s="5">
        <f t="shared" si="85"/>
        <v>3959.2685625648169</v>
      </c>
      <c r="AA487" s="10">
        <f t="shared" si="86"/>
        <v>1.5123431111797715E-3</v>
      </c>
      <c r="AB487" s="73">
        <v>6941853.3300000001</v>
      </c>
      <c r="AC487" s="7">
        <f t="shared" si="87"/>
        <v>5.703474813353363E-4</v>
      </c>
      <c r="AE487" s="6" t="s">
        <v>1531</v>
      </c>
      <c r="AF487" s="6" t="s">
        <v>1524</v>
      </c>
      <c r="AG487" s="6" t="s">
        <v>1594</v>
      </c>
      <c r="AH487" s="6" t="s">
        <v>950</v>
      </c>
      <c r="AI487" s="6" t="s">
        <v>956</v>
      </c>
      <c r="AJ487" s="6" t="s">
        <v>2319</v>
      </c>
      <c r="AK487" s="6" t="s">
        <v>2319</v>
      </c>
      <c r="AL487" s="6" t="s">
        <v>2319</v>
      </c>
      <c r="AM487" s="6" t="s">
        <v>2319</v>
      </c>
      <c r="AN487" s="6" t="s">
        <v>2319</v>
      </c>
      <c r="AO487" s="6" t="s">
        <v>2319</v>
      </c>
      <c r="AP487" s="6" t="s">
        <v>2319</v>
      </c>
      <c r="AQ487" s="6" t="s">
        <v>2319</v>
      </c>
      <c r="AR487" s="6" t="s">
        <v>2319</v>
      </c>
      <c r="AS487" s="6" t="s">
        <v>2319</v>
      </c>
      <c r="AT487" s="6" t="s">
        <v>2319</v>
      </c>
    </row>
    <row r="488" spans="1:46" ht="17.25" customHeight="1" x14ac:dyDescent="0.25">
      <c r="A488" t="s">
        <v>1600</v>
      </c>
      <c r="B488" t="s">
        <v>2127</v>
      </c>
      <c r="C488" t="s">
        <v>781</v>
      </c>
      <c r="D488" s="28" t="str">
        <f t="shared" si="77"/>
        <v>Raritan borough, Somerset County</v>
      </c>
      <c r="E488" t="s">
        <v>2215</v>
      </c>
      <c r="F488" t="s">
        <v>2201</v>
      </c>
      <c r="G488" s="32">
        <f>COUNTIFS('Raw Data from UFBs'!$A$3:$A$1389,'Summary By Town'!$A488,'Raw Data from UFBs'!$D$3:$D$1389,'Summary By Town'!$G$2)</f>
        <v>0</v>
      </c>
      <c r="H488" s="33">
        <f>SUMIFS('Raw Data from UFBs'!E$3:E$1389,'Raw Data from UFBs'!$A$3:$A$1389,'Summary By Town'!$A488,'Raw Data from UFBs'!$D$3:$D$1389,'Summary By Town'!$G$2)</f>
        <v>0</v>
      </c>
      <c r="I488" s="33">
        <f>SUMIFS('Raw Data from UFBs'!F$3:F$1389,'Raw Data from UFBs'!$A$3:$A$1389,'Summary By Town'!$A488,'Raw Data from UFBs'!$D$3:$D$1389,'Summary By Town'!$G$2)</f>
        <v>0</v>
      </c>
      <c r="J488" s="34">
        <f t="shared" si="78"/>
        <v>0</v>
      </c>
      <c r="K488" s="32">
        <f>COUNTIFS('Raw Data from UFBs'!$A$3:$A$1389,'Summary By Town'!$A488,'Raw Data from UFBs'!$D$3:$D$1389,'Summary By Town'!$K$2)</f>
        <v>0</v>
      </c>
      <c r="L488" s="33">
        <f>SUMIFS('Raw Data from UFBs'!E$3:E$1389,'Raw Data from UFBs'!$A$3:$A$1389,'Summary By Town'!$A488,'Raw Data from UFBs'!$D$3:$D$1389,'Summary By Town'!$K$2)</f>
        <v>0</v>
      </c>
      <c r="M488" s="33">
        <f>SUMIFS('Raw Data from UFBs'!F$3:F$1389,'Raw Data from UFBs'!$A$3:$A$1389,'Summary By Town'!$A488,'Raw Data from UFBs'!$D$3:$D$1389,'Summary By Town'!$K$2)</f>
        <v>0</v>
      </c>
      <c r="N488" s="34">
        <f t="shared" si="79"/>
        <v>0</v>
      </c>
      <c r="O488" s="32">
        <f>COUNTIFS('Raw Data from UFBs'!$A$3:$A$1389,'Summary By Town'!$A488,'Raw Data from UFBs'!$D$3:$D$1389,'Summary By Town'!$O$2)</f>
        <v>0</v>
      </c>
      <c r="P488" s="33">
        <f>SUMIFS('Raw Data from UFBs'!E$3:E$1389,'Raw Data from UFBs'!$A$3:$A$1389,'Summary By Town'!$A488,'Raw Data from UFBs'!$D$3:$D$1389,'Summary By Town'!$O$2)</f>
        <v>0</v>
      </c>
      <c r="Q488" s="33">
        <f>SUMIFS('Raw Data from UFBs'!F$3:F$1389,'Raw Data from UFBs'!$A$3:$A$1389,'Summary By Town'!$A488,'Raw Data from UFBs'!$D$3:$D$1389,'Summary By Town'!$O$2)</f>
        <v>0</v>
      </c>
      <c r="R488" s="34">
        <f t="shared" si="80"/>
        <v>0</v>
      </c>
      <c r="S488" s="32">
        <f t="shared" si="81"/>
        <v>0</v>
      </c>
      <c r="T488" s="33">
        <f t="shared" si="82"/>
        <v>0</v>
      </c>
      <c r="U488" s="33">
        <f t="shared" si="83"/>
        <v>0</v>
      </c>
      <c r="V488" s="34">
        <f t="shared" si="84"/>
        <v>0</v>
      </c>
      <c r="W488" s="73">
        <v>1248875776</v>
      </c>
      <c r="X488" s="74">
        <v>2.5499833837841566</v>
      </c>
      <c r="Y488" s="75">
        <v>0.25587587918498494</v>
      </c>
      <c r="Z488" s="5">
        <f t="shared" si="85"/>
        <v>0</v>
      </c>
      <c r="AA488" s="10">
        <f t="shared" si="86"/>
        <v>0</v>
      </c>
      <c r="AB488" s="73">
        <v>10983991.359999999</v>
      </c>
      <c r="AC488" s="7">
        <f t="shared" si="87"/>
        <v>0</v>
      </c>
      <c r="AE488" s="6" t="s">
        <v>970</v>
      </c>
      <c r="AF488" s="6" t="s">
        <v>973</v>
      </c>
      <c r="AG488" s="6" t="s">
        <v>1593</v>
      </c>
      <c r="AH488" s="6" t="s">
        <v>2319</v>
      </c>
      <c r="AI488" s="6" t="s">
        <v>2319</v>
      </c>
      <c r="AJ488" s="6" t="s">
        <v>2319</v>
      </c>
      <c r="AK488" s="6" t="s">
        <v>2319</v>
      </c>
      <c r="AL488" s="6" t="s">
        <v>2319</v>
      </c>
      <c r="AM488" s="6" t="s">
        <v>2319</v>
      </c>
      <c r="AN488" s="6" t="s">
        <v>2319</v>
      </c>
      <c r="AO488" s="6" t="s">
        <v>2319</v>
      </c>
      <c r="AP488" s="6" t="s">
        <v>2319</v>
      </c>
      <c r="AQ488" s="6" t="s">
        <v>2319</v>
      </c>
      <c r="AR488" s="6" t="s">
        <v>2319</v>
      </c>
      <c r="AS488" s="6" t="s">
        <v>2319</v>
      </c>
      <c r="AT488" s="6" t="s">
        <v>2319</v>
      </c>
    </row>
    <row r="489" spans="1:46" ht="17.25" customHeight="1" x14ac:dyDescent="0.25">
      <c r="A489" t="s">
        <v>1601</v>
      </c>
      <c r="B489" t="s">
        <v>2128</v>
      </c>
      <c r="C489" t="s">
        <v>781</v>
      </c>
      <c r="D489" s="28" t="str">
        <f t="shared" si="77"/>
        <v>Rocky Hill borough, Somerset County</v>
      </c>
      <c r="E489" t="s">
        <v>2215</v>
      </c>
      <c r="F489" t="s">
        <v>2201</v>
      </c>
      <c r="G489" s="32">
        <f>COUNTIFS('Raw Data from UFBs'!$A$3:$A$1389,'Summary By Town'!$A489,'Raw Data from UFBs'!$D$3:$D$1389,'Summary By Town'!$G$2)</f>
        <v>0</v>
      </c>
      <c r="H489" s="33">
        <f>SUMIFS('Raw Data from UFBs'!E$3:E$1389,'Raw Data from UFBs'!$A$3:$A$1389,'Summary By Town'!$A489,'Raw Data from UFBs'!$D$3:$D$1389,'Summary By Town'!$G$2)</f>
        <v>0</v>
      </c>
      <c r="I489" s="33">
        <f>SUMIFS('Raw Data from UFBs'!F$3:F$1389,'Raw Data from UFBs'!$A$3:$A$1389,'Summary By Town'!$A489,'Raw Data from UFBs'!$D$3:$D$1389,'Summary By Town'!$G$2)</f>
        <v>0</v>
      </c>
      <c r="J489" s="34">
        <f t="shared" si="78"/>
        <v>0</v>
      </c>
      <c r="K489" s="32">
        <f>COUNTIFS('Raw Data from UFBs'!$A$3:$A$1389,'Summary By Town'!$A489,'Raw Data from UFBs'!$D$3:$D$1389,'Summary By Town'!$K$2)</f>
        <v>0</v>
      </c>
      <c r="L489" s="33">
        <f>SUMIFS('Raw Data from UFBs'!E$3:E$1389,'Raw Data from UFBs'!$A$3:$A$1389,'Summary By Town'!$A489,'Raw Data from UFBs'!$D$3:$D$1389,'Summary By Town'!$K$2)</f>
        <v>0</v>
      </c>
      <c r="M489" s="33">
        <f>SUMIFS('Raw Data from UFBs'!F$3:F$1389,'Raw Data from UFBs'!$A$3:$A$1389,'Summary By Town'!$A489,'Raw Data from UFBs'!$D$3:$D$1389,'Summary By Town'!$K$2)</f>
        <v>0</v>
      </c>
      <c r="N489" s="34">
        <f t="shared" si="79"/>
        <v>0</v>
      </c>
      <c r="O489" s="32">
        <f>COUNTIFS('Raw Data from UFBs'!$A$3:$A$1389,'Summary By Town'!$A489,'Raw Data from UFBs'!$D$3:$D$1389,'Summary By Town'!$O$2)</f>
        <v>0</v>
      </c>
      <c r="P489" s="33">
        <f>SUMIFS('Raw Data from UFBs'!E$3:E$1389,'Raw Data from UFBs'!$A$3:$A$1389,'Summary By Town'!$A489,'Raw Data from UFBs'!$D$3:$D$1389,'Summary By Town'!$O$2)</f>
        <v>0</v>
      </c>
      <c r="Q489" s="33">
        <f>SUMIFS('Raw Data from UFBs'!F$3:F$1389,'Raw Data from UFBs'!$A$3:$A$1389,'Summary By Town'!$A489,'Raw Data from UFBs'!$D$3:$D$1389,'Summary By Town'!$O$2)</f>
        <v>0</v>
      </c>
      <c r="R489" s="34">
        <f t="shared" si="80"/>
        <v>0</v>
      </c>
      <c r="S489" s="32">
        <f t="shared" si="81"/>
        <v>0</v>
      </c>
      <c r="T489" s="33">
        <f t="shared" si="82"/>
        <v>0</v>
      </c>
      <c r="U489" s="33">
        <f t="shared" si="83"/>
        <v>0</v>
      </c>
      <c r="V489" s="34">
        <f t="shared" si="84"/>
        <v>0</v>
      </c>
      <c r="W489" s="73">
        <v>146925369</v>
      </c>
      <c r="X489" s="74">
        <v>2.3520209302916566</v>
      </c>
      <c r="Y489" s="75">
        <v>0.18556227127437694</v>
      </c>
      <c r="Z489" s="5">
        <f t="shared" si="85"/>
        <v>0</v>
      </c>
      <c r="AA489" s="10">
        <f t="shared" si="86"/>
        <v>0</v>
      </c>
      <c r="AB489" s="73">
        <v>1055210.74</v>
      </c>
      <c r="AC489" s="7">
        <f t="shared" si="87"/>
        <v>0</v>
      </c>
      <c r="AE489" s="6" t="s">
        <v>1598</v>
      </c>
      <c r="AF489" s="6" t="s">
        <v>960</v>
      </c>
      <c r="AG489" s="6" t="s">
        <v>2319</v>
      </c>
      <c r="AH489" s="6" t="s">
        <v>2319</v>
      </c>
      <c r="AI489" s="6" t="s">
        <v>2319</v>
      </c>
      <c r="AJ489" s="6" t="s">
        <v>2319</v>
      </c>
      <c r="AK489" s="6" t="s">
        <v>2319</v>
      </c>
      <c r="AL489" s="6" t="s">
        <v>2319</v>
      </c>
      <c r="AM489" s="6" t="s">
        <v>2319</v>
      </c>
      <c r="AN489" s="6" t="s">
        <v>2319</v>
      </c>
      <c r="AO489" s="6" t="s">
        <v>2319</v>
      </c>
      <c r="AP489" s="6" t="s">
        <v>2319</v>
      </c>
      <c r="AQ489" s="6" t="s">
        <v>2319</v>
      </c>
      <c r="AR489" s="6" t="s">
        <v>2319</v>
      </c>
      <c r="AS489" s="6" t="s">
        <v>2319</v>
      </c>
      <c r="AT489" s="6" t="s">
        <v>2319</v>
      </c>
    </row>
    <row r="490" spans="1:46" ht="17.25" customHeight="1" x14ac:dyDescent="0.25">
      <c r="A490" t="s">
        <v>973</v>
      </c>
      <c r="B490" t="s">
        <v>2129</v>
      </c>
      <c r="C490" t="s">
        <v>781</v>
      </c>
      <c r="D490" s="28" t="str">
        <f t="shared" si="77"/>
        <v>Somerville borough, Somerset County</v>
      </c>
      <c r="E490" t="s">
        <v>2215</v>
      </c>
      <c r="F490" t="s">
        <v>2205</v>
      </c>
      <c r="G490" s="32">
        <f>COUNTIFS('Raw Data from UFBs'!$A$3:$A$1389,'Summary By Town'!$A490,'Raw Data from UFBs'!$D$3:$D$1389,'Summary By Town'!$G$2)</f>
        <v>0</v>
      </c>
      <c r="H490" s="33">
        <f>SUMIFS('Raw Data from UFBs'!E$3:E$1389,'Raw Data from UFBs'!$A$3:$A$1389,'Summary By Town'!$A490,'Raw Data from UFBs'!$D$3:$D$1389,'Summary By Town'!$G$2)</f>
        <v>0</v>
      </c>
      <c r="I490" s="33">
        <f>SUMIFS('Raw Data from UFBs'!F$3:F$1389,'Raw Data from UFBs'!$A$3:$A$1389,'Summary By Town'!$A490,'Raw Data from UFBs'!$D$3:$D$1389,'Summary By Town'!$G$2)</f>
        <v>0</v>
      </c>
      <c r="J490" s="34">
        <f t="shared" si="78"/>
        <v>0</v>
      </c>
      <c r="K490" s="32">
        <f>COUNTIFS('Raw Data from UFBs'!$A$3:$A$1389,'Summary By Town'!$A490,'Raw Data from UFBs'!$D$3:$D$1389,'Summary By Town'!$K$2)</f>
        <v>0</v>
      </c>
      <c r="L490" s="33">
        <f>SUMIFS('Raw Data from UFBs'!E$3:E$1389,'Raw Data from UFBs'!$A$3:$A$1389,'Summary By Town'!$A490,'Raw Data from UFBs'!$D$3:$D$1389,'Summary By Town'!$K$2)</f>
        <v>0</v>
      </c>
      <c r="M490" s="33">
        <f>SUMIFS('Raw Data from UFBs'!F$3:F$1389,'Raw Data from UFBs'!$A$3:$A$1389,'Summary By Town'!$A490,'Raw Data from UFBs'!$D$3:$D$1389,'Summary By Town'!$K$2)</f>
        <v>0</v>
      </c>
      <c r="N490" s="34">
        <f t="shared" si="79"/>
        <v>0</v>
      </c>
      <c r="O490" s="32">
        <f>COUNTIFS('Raw Data from UFBs'!$A$3:$A$1389,'Summary By Town'!$A490,'Raw Data from UFBs'!$D$3:$D$1389,'Summary By Town'!$O$2)</f>
        <v>3</v>
      </c>
      <c r="P490" s="33">
        <f>SUMIFS('Raw Data from UFBs'!E$3:E$1389,'Raw Data from UFBs'!$A$3:$A$1389,'Summary By Town'!$A490,'Raw Data from UFBs'!$D$3:$D$1389,'Summary By Town'!$O$2)</f>
        <v>612911.88</v>
      </c>
      <c r="Q490" s="33">
        <f>SUMIFS('Raw Data from UFBs'!F$3:F$1389,'Raw Data from UFBs'!$A$3:$A$1389,'Summary By Town'!$A490,'Raw Data from UFBs'!$D$3:$D$1389,'Summary By Town'!$O$2)</f>
        <v>34350800</v>
      </c>
      <c r="R490" s="34">
        <f t="shared" si="80"/>
        <v>1248483.0983194017</v>
      </c>
      <c r="S490" s="32">
        <f t="shared" si="81"/>
        <v>3</v>
      </c>
      <c r="T490" s="33">
        <f t="shared" si="82"/>
        <v>612911.88</v>
      </c>
      <c r="U490" s="33">
        <f t="shared" si="83"/>
        <v>34350800</v>
      </c>
      <c r="V490" s="34">
        <f t="shared" si="84"/>
        <v>1248483.0983194017</v>
      </c>
      <c r="W490" s="73">
        <v>1623291803</v>
      </c>
      <c r="X490" s="74">
        <v>3.6345095261810547</v>
      </c>
      <c r="Y490" s="75">
        <v>0.30152667902153707</v>
      </c>
      <c r="Z490" s="5">
        <f t="shared" si="85"/>
        <v>191641.67874152149</v>
      </c>
      <c r="AA490" s="10">
        <f t="shared" si="86"/>
        <v>2.1161198458907023E-2</v>
      </c>
      <c r="AB490" s="73">
        <v>20954212.649999999</v>
      </c>
      <c r="AC490" s="7">
        <f t="shared" si="87"/>
        <v>9.1457351293760727E-3</v>
      </c>
      <c r="AE490" s="6" t="s">
        <v>970</v>
      </c>
      <c r="AF490" s="6" t="s">
        <v>1600</v>
      </c>
      <c r="AG490" s="6" t="s">
        <v>1593</v>
      </c>
      <c r="AH490" s="6" t="s">
        <v>2319</v>
      </c>
      <c r="AI490" s="6" t="s">
        <v>2319</v>
      </c>
      <c r="AJ490" s="6" t="s">
        <v>2319</v>
      </c>
      <c r="AK490" s="6" t="s">
        <v>2319</v>
      </c>
      <c r="AL490" s="6" t="s">
        <v>2319</v>
      </c>
      <c r="AM490" s="6" t="s">
        <v>2319</v>
      </c>
      <c r="AN490" s="6" t="s">
        <v>2319</v>
      </c>
      <c r="AO490" s="6" t="s">
        <v>2319</v>
      </c>
      <c r="AP490" s="6" t="s">
        <v>2319</v>
      </c>
      <c r="AQ490" s="6" t="s">
        <v>2319</v>
      </c>
      <c r="AR490" s="6" t="s">
        <v>2319</v>
      </c>
      <c r="AS490" s="6" t="s">
        <v>2319</v>
      </c>
      <c r="AT490" s="6" t="s">
        <v>2319</v>
      </c>
    </row>
    <row r="491" spans="1:46" ht="17.25" customHeight="1" x14ac:dyDescent="0.25">
      <c r="A491" t="s">
        <v>974</v>
      </c>
      <c r="B491" t="s">
        <v>2130</v>
      </c>
      <c r="C491" t="s">
        <v>781</v>
      </c>
      <c r="D491" s="28" t="str">
        <f t="shared" si="77"/>
        <v>South Bound Brook borough, Somerset County</v>
      </c>
      <c r="E491" t="s">
        <v>2215</v>
      </c>
      <c r="F491" t="s">
        <v>2201</v>
      </c>
      <c r="G491" s="32">
        <f>COUNTIFS('Raw Data from UFBs'!$A$3:$A$1389,'Summary By Town'!$A491,'Raw Data from UFBs'!$D$3:$D$1389,'Summary By Town'!$G$2)</f>
        <v>0</v>
      </c>
      <c r="H491" s="33">
        <f>SUMIFS('Raw Data from UFBs'!E$3:E$1389,'Raw Data from UFBs'!$A$3:$A$1389,'Summary By Town'!$A491,'Raw Data from UFBs'!$D$3:$D$1389,'Summary By Town'!$G$2)</f>
        <v>0</v>
      </c>
      <c r="I491" s="33">
        <f>SUMIFS('Raw Data from UFBs'!F$3:F$1389,'Raw Data from UFBs'!$A$3:$A$1389,'Summary By Town'!$A491,'Raw Data from UFBs'!$D$3:$D$1389,'Summary By Town'!$G$2)</f>
        <v>0</v>
      </c>
      <c r="J491" s="34">
        <f t="shared" si="78"/>
        <v>0</v>
      </c>
      <c r="K491" s="32">
        <f>COUNTIFS('Raw Data from UFBs'!$A$3:$A$1389,'Summary By Town'!$A491,'Raw Data from UFBs'!$D$3:$D$1389,'Summary By Town'!$K$2)</f>
        <v>0</v>
      </c>
      <c r="L491" s="33">
        <f>SUMIFS('Raw Data from UFBs'!E$3:E$1389,'Raw Data from UFBs'!$A$3:$A$1389,'Summary By Town'!$A491,'Raw Data from UFBs'!$D$3:$D$1389,'Summary By Town'!$K$2)</f>
        <v>0</v>
      </c>
      <c r="M491" s="33">
        <f>SUMIFS('Raw Data from UFBs'!F$3:F$1389,'Raw Data from UFBs'!$A$3:$A$1389,'Summary By Town'!$A491,'Raw Data from UFBs'!$D$3:$D$1389,'Summary By Town'!$K$2)</f>
        <v>0</v>
      </c>
      <c r="N491" s="34">
        <f t="shared" si="79"/>
        <v>0</v>
      </c>
      <c r="O491" s="32">
        <f>COUNTIFS('Raw Data from UFBs'!$A$3:$A$1389,'Summary By Town'!$A491,'Raw Data from UFBs'!$D$3:$D$1389,'Summary By Town'!$O$2)</f>
        <v>2</v>
      </c>
      <c r="P491" s="33">
        <f>SUMIFS('Raw Data from UFBs'!E$3:E$1389,'Raw Data from UFBs'!$A$3:$A$1389,'Summary By Town'!$A491,'Raw Data from UFBs'!$D$3:$D$1389,'Summary By Town'!$O$2)</f>
        <v>1101686.73</v>
      </c>
      <c r="Q491" s="33">
        <f>SUMIFS('Raw Data from UFBs'!F$3:F$1389,'Raw Data from UFBs'!$A$3:$A$1389,'Summary By Town'!$A491,'Raw Data from UFBs'!$D$3:$D$1389,'Summary By Town'!$O$2)</f>
        <v>61410902</v>
      </c>
      <c r="R491" s="34">
        <f t="shared" si="80"/>
        <v>2089646.4647791765</v>
      </c>
      <c r="S491" s="32">
        <f t="shared" si="81"/>
        <v>2</v>
      </c>
      <c r="T491" s="33">
        <f t="shared" si="82"/>
        <v>1101686.73</v>
      </c>
      <c r="U491" s="33">
        <f t="shared" si="83"/>
        <v>61410902</v>
      </c>
      <c r="V491" s="34">
        <f t="shared" si="84"/>
        <v>2089646.4647791765</v>
      </c>
      <c r="W491" s="73">
        <v>408392795</v>
      </c>
      <c r="X491" s="74">
        <v>3.4027288261930697</v>
      </c>
      <c r="Y491" s="75">
        <v>0.28689794904523552</v>
      </c>
      <c r="Z491" s="5">
        <f t="shared" si="85"/>
        <v>283443.62164742057</v>
      </c>
      <c r="AA491" s="10">
        <f t="shared" si="86"/>
        <v>0.1503721484606505</v>
      </c>
      <c r="AB491" s="73">
        <v>6611106.7599999998</v>
      </c>
      <c r="AC491" s="7">
        <f t="shared" si="87"/>
        <v>4.2873853340619869E-2</v>
      </c>
      <c r="AE491" s="6" t="s">
        <v>960</v>
      </c>
      <c r="AF491" s="6" t="s">
        <v>957</v>
      </c>
      <c r="AG491" s="6" t="s">
        <v>655</v>
      </c>
      <c r="AH491" s="6" t="s">
        <v>696</v>
      </c>
      <c r="AI491" s="6" t="s">
        <v>1593</v>
      </c>
      <c r="AJ491" s="6" t="s">
        <v>2319</v>
      </c>
      <c r="AK491" s="6" t="s">
        <v>2319</v>
      </c>
      <c r="AL491" s="6" t="s">
        <v>2319</v>
      </c>
      <c r="AM491" s="6" t="s">
        <v>2319</v>
      </c>
      <c r="AN491" s="6" t="s">
        <v>2319</v>
      </c>
      <c r="AO491" s="6" t="s">
        <v>2319</v>
      </c>
      <c r="AP491" s="6" t="s">
        <v>2319</v>
      </c>
      <c r="AQ491" s="6" t="s">
        <v>2319</v>
      </c>
      <c r="AR491" s="6" t="s">
        <v>2319</v>
      </c>
      <c r="AS491" s="6" t="s">
        <v>2319</v>
      </c>
      <c r="AT491" s="6" t="s">
        <v>2319</v>
      </c>
    </row>
    <row r="492" spans="1:46" ht="17.25" customHeight="1" x14ac:dyDescent="0.25">
      <c r="A492" t="s">
        <v>1602</v>
      </c>
      <c r="B492" t="s">
        <v>2131</v>
      </c>
      <c r="C492" t="s">
        <v>781</v>
      </c>
      <c r="D492" s="28" t="str">
        <f t="shared" si="77"/>
        <v>Watchung borough, Somerset County</v>
      </c>
      <c r="E492" t="s">
        <v>2215</v>
      </c>
      <c r="F492" t="s">
        <v>2201</v>
      </c>
      <c r="G492" s="32">
        <f>COUNTIFS('Raw Data from UFBs'!$A$3:$A$1389,'Summary By Town'!$A492,'Raw Data from UFBs'!$D$3:$D$1389,'Summary By Town'!$G$2)</f>
        <v>0</v>
      </c>
      <c r="H492" s="33">
        <f>SUMIFS('Raw Data from UFBs'!E$3:E$1389,'Raw Data from UFBs'!$A$3:$A$1389,'Summary By Town'!$A492,'Raw Data from UFBs'!$D$3:$D$1389,'Summary By Town'!$G$2)</f>
        <v>0</v>
      </c>
      <c r="I492" s="33">
        <f>SUMIFS('Raw Data from UFBs'!F$3:F$1389,'Raw Data from UFBs'!$A$3:$A$1389,'Summary By Town'!$A492,'Raw Data from UFBs'!$D$3:$D$1389,'Summary By Town'!$G$2)</f>
        <v>0</v>
      </c>
      <c r="J492" s="34">
        <f t="shared" si="78"/>
        <v>0</v>
      </c>
      <c r="K492" s="32">
        <f>COUNTIFS('Raw Data from UFBs'!$A$3:$A$1389,'Summary By Town'!$A492,'Raw Data from UFBs'!$D$3:$D$1389,'Summary By Town'!$K$2)</f>
        <v>0</v>
      </c>
      <c r="L492" s="33">
        <f>SUMIFS('Raw Data from UFBs'!E$3:E$1389,'Raw Data from UFBs'!$A$3:$A$1389,'Summary By Town'!$A492,'Raw Data from UFBs'!$D$3:$D$1389,'Summary By Town'!$K$2)</f>
        <v>0</v>
      </c>
      <c r="M492" s="33">
        <f>SUMIFS('Raw Data from UFBs'!F$3:F$1389,'Raw Data from UFBs'!$A$3:$A$1389,'Summary By Town'!$A492,'Raw Data from UFBs'!$D$3:$D$1389,'Summary By Town'!$K$2)</f>
        <v>0</v>
      </c>
      <c r="N492" s="34">
        <f t="shared" si="79"/>
        <v>0</v>
      </c>
      <c r="O492" s="32">
        <f>COUNTIFS('Raw Data from UFBs'!$A$3:$A$1389,'Summary By Town'!$A492,'Raw Data from UFBs'!$D$3:$D$1389,'Summary By Town'!$O$2)</f>
        <v>0</v>
      </c>
      <c r="P492" s="33">
        <f>SUMIFS('Raw Data from UFBs'!E$3:E$1389,'Raw Data from UFBs'!$A$3:$A$1389,'Summary By Town'!$A492,'Raw Data from UFBs'!$D$3:$D$1389,'Summary By Town'!$O$2)</f>
        <v>0</v>
      </c>
      <c r="Q492" s="33">
        <f>SUMIFS('Raw Data from UFBs'!F$3:F$1389,'Raw Data from UFBs'!$A$3:$A$1389,'Summary By Town'!$A492,'Raw Data from UFBs'!$D$3:$D$1389,'Summary By Town'!$O$2)</f>
        <v>0</v>
      </c>
      <c r="R492" s="34">
        <f t="shared" si="80"/>
        <v>0</v>
      </c>
      <c r="S492" s="32">
        <f t="shared" si="81"/>
        <v>0</v>
      </c>
      <c r="T492" s="33">
        <f t="shared" si="82"/>
        <v>0</v>
      </c>
      <c r="U492" s="33">
        <f t="shared" si="83"/>
        <v>0</v>
      </c>
      <c r="V492" s="34">
        <f t="shared" si="84"/>
        <v>0</v>
      </c>
      <c r="W492" s="73">
        <v>1861979444</v>
      </c>
      <c r="X492" s="74">
        <v>2.0749487490475871</v>
      </c>
      <c r="Y492" s="75">
        <v>0.30160925714191289</v>
      </c>
      <c r="Z492" s="5">
        <f t="shared" si="85"/>
        <v>0</v>
      </c>
      <c r="AA492" s="10">
        <f t="shared" si="86"/>
        <v>0</v>
      </c>
      <c r="AB492" s="73">
        <v>15336000</v>
      </c>
      <c r="AC492" s="7">
        <f t="shared" si="87"/>
        <v>0</v>
      </c>
      <c r="AE492" s="6" t="s">
        <v>1595</v>
      </c>
      <c r="AF492" s="6" t="s">
        <v>1599</v>
      </c>
      <c r="AG492" s="6" t="s">
        <v>1039</v>
      </c>
      <c r="AH492" s="6" t="s">
        <v>1081</v>
      </c>
      <c r="AI492" s="6" t="s">
        <v>1059</v>
      </c>
      <c r="AJ492" s="6" t="s">
        <v>1625</v>
      </c>
      <c r="AK492" s="6" t="s">
        <v>2319</v>
      </c>
      <c r="AL492" s="6" t="s">
        <v>2319</v>
      </c>
      <c r="AM492" s="6" t="s">
        <v>2319</v>
      </c>
      <c r="AN492" s="6" t="s">
        <v>2319</v>
      </c>
      <c r="AO492" s="6" t="s">
        <v>2319</v>
      </c>
      <c r="AP492" s="6" t="s">
        <v>2319</v>
      </c>
      <c r="AQ492" s="6" t="s">
        <v>2319</v>
      </c>
      <c r="AR492" s="6" t="s">
        <v>2319</v>
      </c>
      <c r="AS492" s="6" t="s">
        <v>2319</v>
      </c>
      <c r="AT492" s="6" t="s">
        <v>2319</v>
      </c>
    </row>
    <row r="493" spans="1:46" ht="17.25" customHeight="1" x14ac:dyDescent="0.25">
      <c r="A493" t="s">
        <v>950</v>
      </c>
      <c r="B493" t="s">
        <v>2132</v>
      </c>
      <c r="C493" t="s">
        <v>781</v>
      </c>
      <c r="D493" s="28" t="str">
        <f t="shared" si="77"/>
        <v>Bedminster township, Somerset County</v>
      </c>
      <c r="E493" t="s">
        <v>2215</v>
      </c>
      <c r="F493" t="s">
        <v>2204</v>
      </c>
      <c r="G493" s="32">
        <f>COUNTIFS('Raw Data from UFBs'!$A$3:$A$1389,'Summary By Town'!$A493,'Raw Data from UFBs'!$D$3:$D$1389,'Summary By Town'!$G$2)</f>
        <v>1</v>
      </c>
      <c r="H493" s="33">
        <f>SUMIFS('Raw Data from UFBs'!E$3:E$1389,'Raw Data from UFBs'!$A$3:$A$1389,'Summary By Town'!$A493,'Raw Data from UFBs'!$D$3:$D$1389,'Summary By Town'!$G$2)</f>
        <v>29257.93</v>
      </c>
      <c r="I493" s="33">
        <f>SUMIFS('Raw Data from UFBs'!F$3:F$1389,'Raw Data from UFBs'!$A$3:$A$1389,'Summary By Town'!$A493,'Raw Data from UFBs'!$D$3:$D$1389,'Summary By Town'!$G$2)</f>
        <v>0</v>
      </c>
      <c r="J493" s="34">
        <f t="shared" si="78"/>
        <v>0</v>
      </c>
      <c r="K493" s="32">
        <f>COUNTIFS('Raw Data from UFBs'!$A$3:$A$1389,'Summary By Town'!$A493,'Raw Data from UFBs'!$D$3:$D$1389,'Summary By Town'!$K$2)</f>
        <v>0</v>
      </c>
      <c r="L493" s="33">
        <f>SUMIFS('Raw Data from UFBs'!E$3:E$1389,'Raw Data from UFBs'!$A$3:$A$1389,'Summary By Town'!$A493,'Raw Data from UFBs'!$D$3:$D$1389,'Summary By Town'!$K$2)</f>
        <v>0</v>
      </c>
      <c r="M493" s="33">
        <f>SUMIFS('Raw Data from UFBs'!F$3:F$1389,'Raw Data from UFBs'!$A$3:$A$1389,'Summary By Town'!$A493,'Raw Data from UFBs'!$D$3:$D$1389,'Summary By Town'!$K$2)</f>
        <v>0</v>
      </c>
      <c r="N493" s="34">
        <f t="shared" si="79"/>
        <v>0</v>
      </c>
      <c r="O493" s="32">
        <f>COUNTIFS('Raw Data from UFBs'!$A$3:$A$1389,'Summary By Town'!$A493,'Raw Data from UFBs'!$D$3:$D$1389,'Summary By Town'!$O$2)</f>
        <v>0</v>
      </c>
      <c r="P493" s="33">
        <f>SUMIFS('Raw Data from UFBs'!E$3:E$1389,'Raw Data from UFBs'!$A$3:$A$1389,'Summary By Town'!$A493,'Raw Data from UFBs'!$D$3:$D$1389,'Summary By Town'!$O$2)</f>
        <v>0</v>
      </c>
      <c r="Q493" s="33">
        <f>SUMIFS('Raw Data from UFBs'!F$3:F$1389,'Raw Data from UFBs'!$A$3:$A$1389,'Summary By Town'!$A493,'Raw Data from UFBs'!$D$3:$D$1389,'Summary By Town'!$O$2)</f>
        <v>0</v>
      </c>
      <c r="R493" s="34">
        <f t="shared" si="80"/>
        <v>0</v>
      </c>
      <c r="S493" s="32">
        <f t="shared" si="81"/>
        <v>1</v>
      </c>
      <c r="T493" s="33">
        <f t="shared" si="82"/>
        <v>29257.93</v>
      </c>
      <c r="U493" s="33">
        <f t="shared" si="83"/>
        <v>0</v>
      </c>
      <c r="V493" s="34">
        <f t="shared" si="84"/>
        <v>0</v>
      </c>
      <c r="W493" s="73">
        <v>2579608495</v>
      </c>
      <c r="X493" s="74">
        <v>1.3741721782204845</v>
      </c>
      <c r="Y493" s="75">
        <v>0.23523803604600388</v>
      </c>
      <c r="Z493" s="5">
        <f t="shared" si="85"/>
        <v>-6882.5779919714587</v>
      </c>
      <c r="AA493" s="10">
        <f t="shared" si="86"/>
        <v>0</v>
      </c>
      <c r="AB493" s="73">
        <v>10516594.65</v>
      </c>
      <c r="AC493" s="7">
        <f t="shared" si="87"/>
        <v>-6.5444929856371887E-4</v>
      </c>
      <c r="AE493" s="6" t="s">
        <v>1593</v>
      </c>
      <c r="AF493" s="6" t="s">
        <v>1524</v>
      </c>
      <c r="AG493" s="6" t="s">
        <v>1594</v>
      </c>
      <c r="AH493" s="6" t="s">
        <v>972</v>
      </c>
      <c r="AI493" s="6" t="s">
        <v>1477</v>
      </c>
      <c r="AJ493" s="6" t="s">
        <v>1475</v>
      </c>
      <c r="AK493" s="6" t="s">
        <v>1545</v>
      </c>
      <c r="AL493" s="6" t="s">
        <v>1592</v>
      </c>
      <c r="AM493" s="6" t="s">
        <v>951</v>
      </c>
      <c r="AN493" s="6" t="s">
        <v>2319</v>
      </c>
      <c r="AO493" s="6" t="s">
        <v>2319</v>
      </c>
      <c r="AP493" s="6" t="s">
        <v>2319</v>
      </c>
      <c r="AQ493" s="6" t="s">
        <v>2319</v>
      </c>
      <c r="AR493" s="6" t="s">
        <v>2319</v>
      </c>
      <c r="AS493" s="6" t="s">
        <v>2319</v>
      </c>
      <c r="AT493" s="6" t="s">
        <v>2319</v>
      </c>
    </row>
    <row r="494" spans="1:46" ht="17.25" customHeight="1" x14ac:dyDescent="0.25">
      <c r="A494" t="s">
        <v>951</v>
      </c>
      <c r="B494" t="s">
        <v>2133</v>
      </c>
      <c r="C494" t="s">
        <v>781</v>
      </c>
      <c r="D494" s="28" t="str">
        <f t="shared" si="77"/>
        <v>Bernards township, Somerset County</v>
      </c>
      <c r="E494" t="s">
        <v>2215</v>
      </c>
      <c r="F494" t="s">
        <v>2203</v>
      </c>
      <c r="G494" s="32">
        <f>COUNTIFS('Raw Data from UFBs'!$A$3:$A$1389,'Summary By Town'!$A494,'Raw Data from UFBs'!$D$3:$D$1389,'Summary By Town'!$G$2)</f>
        <v>3</v>
      </c>
      <c r="H494" s="33">
        <f>SUMIFS('Raw Data from UFBs'!E$3:E$1389,'Raw Data from UFBs'!$A$3:$A$1389,'Summary By Town'!$A494,'Raw Data from UFBs'!$D$3:$D$1389,'Summary By Town'!$G$2)</f>
        <v>366443.15</v>
      </c>
      <c r="I494" s="33">
        <f>SUMIFS('Raw Data from UFBs'!F$3:F$1389,'Raw Data from UFBs'!$A$3:$A$1389,'Summary By Town'!$A494,'Raw Data from UFBs'!$D$3:$D$1389,'Summary By Town'!$G$2)</f>
        <v>23866700</v>
      </c>
      <c r="J494" s="34">
        <f t="shared" si="78"/>
        <v>485362.99007074209</v>
      </c>
      <c r="K494" s="32">
        <f>COUNTIFS('Raw Data from UFBs'!$A$3:$A$1389,'Summary By Town'!$A494,'Raw Data from UFBs'!$D$3:$D$1389,'Summary By Town'!$K$2)</f>
        <v>0</v>
      </c>
      <c r="L494" s="33">
        <f>SUMIFS('Raw Data from UFBs'!E$3:E$1389,'Raw Data from UFBs'!$A$3:$A$1389,'Summary By Town'!$A494,'Raw Data from UFBs'!$D$3:$D$1389,'Summary By Town'!$K$2)</f>
        <v>0</v>
      </c>
      <c r="M494" s="33">
        <f>SUMIFS('Raw Data from UFBs'!F$3:F$1389,'Raw Data from UFBs'!$A$3:$A$1389,'Summary By Town'!$A494,'Raw Data from UFBs'!$D$3:$D$1389,'Summary By Town'!$K$2)</f>
        <v>0</v>
      </c>
      <c r="N494" s="34">
        <f t="shared" si="79"/>
        <v>0</v>
      </c>
      <c r="O494" s="32">
        <f>COUNTIFS('Raw Data from UFBs'!$A$3:$A$1389,'Summary By Town'!$A494,'Raw Data from UFBs'!$D$3:$D$1389,'Summary By Town'!$O$2)</f>
        <v>0</v>
      </c>
      <c r="P494" s="33">
        <f>SUMIFS('Raw Data from UFBs'!E$3:E$1389,'Raw Data from UFBs'!$A$3:$A$1389,'Summary By Town'!$A494,'Raw Data from UFBs'!$D$3:$D$1389,'Summary By Town'!$O$2)</f>
        <v>0</v>
      </c>
      <c r="Q494" s="33">
        <f>SUMIFS('Raw Data from UFBs'!F$3:F$1389,'Raw Data from UFBs'!$A$3:$A$1389,'Summary By Town'!$A494,'Raw Data from UFBs'!$D$3:$D$1389,'Summary By Town'!$O$2)</f>
        <v>0</v>
      </c>
      <c r="R494" s="34">
        <f t="shared" si="80"/>
        <v>0</v>
      </c>
      <c r="S494" s="32">
        <f t="shared" si="81"/>
        <v>3</v>
      </c>
      <c r="T494" s="33">
        <f t="shared" si="82"/>
        <v>366443.15</v>
      </c>
      <c r="U494" s="33">
        <f t="shared" si="83"/>
        <v>23866700</v>
      </c>
      <c r="V494" s="34">
        <f t="shared" si="84"/>
        <v>485362.99007074209</v>
      </c>
      <c r="W494" s="73">
        <v>7365980344</v>
      </c>
      <c r="X494" s="74">
        <v>2.033640972864879</v>
      </c>
      <c r="Y494" s="75">
        <v>0.1636272953149919</v>
      </c>
      <c r="Z494" s="5">
        <f t="shared" si="85"/>
        <v>19458.531790066918</v>
      </c>
      <c r="AA494" s="10">
        <f t="shared" si="86"/>
        <v>3.2401253988467065E-3</v>
      </c>
      <c r="AB494" s="73">
        <v>39113636.399999999</v>
      </c>
      <c r="AC494" s="7">
        <f t="shared" si="87"/>
        <v>4.974871574473939E-4</v>
      </c>
      <c r="AE494" s="6" t="s">
        <v>1593</v>
      </c>
      <c r="AF494" s="6" t="s">
        <v>1081</v>
      </c>
      <c r="AG494" s="6" t="s">
        <v>1527</v>
      </c>
      <c r="AH494" s="6" t="s">
        <v>1594</v>
      </c>
      <c r="AI494" s="6" t="s">
        <v>950</v>
      </c>
      <c r="AJ494" s="6" t="s">
        <v>956</v>
      </c>
      <c r="AK494" s="6" t="s">
        <v>1538</v>
      </c>
      <c r="AL494" s="6" t="s">
        <v>2319</v>
      </c>
      <c r="AM494" s="6" t="s">
        <v>2319</v>
      </c>
      <c r="AN494" s="6" t="s">
        <v>2319</v>
      </c>
      <c r="AO494" s="6" t="s">
        <v>2319</v>
      </c>
      <c r="AP494" s="6" t="s">
        <v>2319</v>
      </c>
      <c r="AQ494" s="6" t="s">
        <v>2319</v>
      </c>
      <c r="AR494" s="6" t="s">
        <v>2319</v>
      </c>
      <c r="AS494" s="6" t="s">
        <v>2319</v>
      </c>
      <c r="AT494" s="6" t="s">
        <v>2319</v>
      </c>
    </row>
    <row r="495" spans="1:46" ht="17.25" customHeight="1" x14ac:dyDescent="0.25">
      <c r="A495" t="s">
        <v>1592</v>
      </c>
      <c r="B495" t="s">
        <v>2134</v>
      </c>
      <c r="C495" t="s">
        <v>781</v>
      </c>
      <c r="D495" s="28" t="str">
        <f t="shared" si="77"/>
        <v>Branchburg township, Somerset County</v>
      </c>
      <c r="E495" t="s">
        <v>2215</v>
      </c>
      <c r="F495" t="s">
        <v>2203</v>
      </c>
      <c r="G495" s="32">
        <f>COUNTIFS('Raw Data from UFBs'!$A$3:$A$1389,'Summary By Town'!$A495,'Raw Data from UFBs'!$D$3:$D$1389,'Summary By Town'!$G$2)</f>
        <v>0</v>
      </c>
      <c r="H495" s="33">
        <f>SUMIFS('Raw Data from UFBs'!E$3:E$1389,'Raw Data from UFBs'!$A$3:$A$1389,'Summary By Town'!$A495,'Raw Data from UFBs'!$D$3:$D$1389,'Summary By Town'!$G$2)</f>
        <v>0</v>
      </c>
      <c r="I495" s="33">
        <f>SUMIFS('Raw Data from UFBs'!F$3:F$1389,'Raw Data from UFBs'!$A$3:$A$1389,'Summary By Town'!$A495,'Raw Data from UFBs'!$D$3:$D$1389,'Summary By Town'!$G$2)</f>
        <v>0</v>
      </c>
      <c r="J495" s="34">
        <f t="shared" si="78"/>
        <v>0</v>
      </c>
      <c r="K495" s="32">
        <f>COUNTIFS('Raw Data from UFBs'!$A$3:$A$1389,'Summary By Town'!$A495,'Raw Data from UFBs'!$D$3:$D$1389,'Summary By Town'!$K$2)</f>
        <v>0</v>
      </c>
      <c r="L495" s="33">
        <f>SUMIFS('Raw Data from UFBs'!E$3:E$1389,'Raw Data from UFBs'!$A$3:$A$1389,'Summary By Town'!$A495,'Raw Data from UFBs'!$D$3:$D$1389,'Summary By Town'!$K$2)</f>
        <v>0</v>
      </c>
      <c r="M495" s="33">
        <f>SUMIFS('Raw Data from UFBs'!F$3:F$1389,'Raw Data from UFBs'!$A$3:$A$1389,'Summary By Town'!$A495,'Raw Data from UFBs'!$D$3:$D$1389,'Summary By Town'!$K$2)</f>
        <v>0</v>
      </c>
      <c r="N495" s="34">
        <f t="shared" si="79"/>
        <v>0</v>
      </c>
      <c r="O495" s="32">
        <f>COUNTIFS('Raw Data from UFBs'!$A$3:$A$1389,'Summary By Town'!$A495,'Raw Data from UFBs'!$D$3:$D$1389,'Summary By Town'!$O$2)</f>
        <v>0</v>
      </c>
      <c r="P495" s="33">
        <f>SUMIFS('Raw Data from UFBs'!E$3:E$1389,'Raw Data from UFBs'!$A$3:$A$1389,'Summary By Town'!$A495,'Raw Data from UFBs'!$D$3:$D$1389,'Summary By Town'!$O$2)</f>
        <v>0</v>
      </c>
      <c r="Q495" s="33">
        <f>SUMIFS('Raw Data from UFBs'!F$3:F$1389,'Raw Data from UFBs'!$A$3:$A$1389,'Summary By Town'!$A495,'Raw Data from UFBs'!$D$3:$D$1389,'Summary By Town'!$O$2)</f>
        <v>0</v>
      </c>
      <c r="R495" s="34">
        <f t="shared" si="80"/>
        <v>0</v>
      </c>
      <c r="S495" s="32">
        <f t="shared" si="81"/>
        <v>0</v>
      </c>
      <c r="T495" s="33">
        <f t="shared" si="82"/>
        <v>0</v>
      </c>
      <c r="U495" s="33">
        <f t="shared" si="83"/>
        <v>0</v>
      </c>
      <c r="V495" s="34">
        <f t="shared" si="84"/>
        <v>0</v>
      </c>
      <c r="W495" s="73">
        <v>3372569100</v>
      </c>
      <c r="X495" s="74">
        <v>2.1541003315482548</v>
      </c>
      <c r="Y495" s="75">
        <v>0.17958545654486413</v>
      </c>
      <c r="Z495" s="5">
        <f t="shared" si="85"/>
        <v>0</v>
      </c>
      <c r="AA495" s="10">
        <f t="shared" si="86"/>
        <v>0</v>
      </c>
      <c r="AB495" s="73">
        <v>20445590.879999999</v>
      </c>
      <c r="AC495" s="7">
        <f t="shared" si="87"/>
        <v>0</v>
      </c>
      <c r="AE495" s="6" t="s">
        <v>970</v>
      </c>
      <c r="AF495" s="6" t="s">
        <v>1593</v>
      </c>
      <c r="AG495" s="6" t="s">
        <v>950</v>
      </c>
      <c r="AH495" s="6" t="s">
        <v>1475</v>
      </c>
      <c r="AI495" s="6" t="s">
        <v>2319</v>
      </c>
      <c r="AJ495" s="6" t="s">
        <v>2319</v>
      </c>
      <c r="AK495" s="6" t="s">
        <v>2319</v>
      </c>
      <c r="AL495" s="6" t="s">
        <v>2319</v>
      </c>
      <c r="AM495" s="6" t="s">
        <v>2319</v>
      </c>
      <c r="AN495" s="6" t="s">
        <v>2319</v>
      </c>
      <c r="AO495" s="6" t="s">
        <v>2319</v>
      </c>
      <c r="AP495" s="6" t="s">
        <v>2319</v>
      </c>
      <c r="AQ495" s="6" t="s">
        <v>2319</v>
      </c>
      <c r="AR495" s="6" t="s">
        <v>2319</v>
      </c>
      <c r="AS495" s="6" t="s">
        <v>2319</v>
      </c>
      <c r="AT495" s="6" t="s">
        <v>2319</v>
      </c>
    </row>
    <row r="496" spans="1:46" ht="17.25" customHeight="1" x14ac:dyDescent="0.25">
      <c r="A496" t="s">
        <v>1593</v>
      </c>
      <c r="B496" t="s">
        <v>2135</v>
      </c>
      <c r="C496" t="s">
        <v>781</v>
      </c>
      <c r="D496" s="28" t="str">
        <f t="shared" si="77"/>
        <v>Bridgewater township, Somerset County</v>
      </c>
      <c r="E496" t="s">
        <v>2215</v>
      </c>
      <c r="F496" t="s">
        <v>2203</v>
      </c>
      <c r="G496" s="32">
        <f>COUNTIFS('Raw Data from UFBs'!$A$3:$A$1389,'Summary By Town'!$A496,'Raw Data from UFBs'!$D$3:$D$1389,'Summary By Town'!$G$2)</f>
        <v>0</v>
      </c>
      <c r="H496" s="33">
        <f>SUMIFS('Raw Data from UFBs'!E$3:E$1389,'Raw Data from UFBs'!$A$3:$A$1389,'Summary By Town'!$A496,'Raw Data from UFBs'!$D$3:$D$1389,'Summary By Town'!$G$2)</f>
        <v>0</v>
      </c>
      <c r="I496" s="33">
        <f>SUMIFS('Raw Data from UFBs'!F$3:F$1389,'Raw Data from UFBs'!$A$3:$A$1389,'Summary By Town'!$A496,'Raw Data from UFBs'!$D$3:$D$1389,'Summary By Town'!$G$2)</f>
        <v>0</v>
      </c>
      <c r="J496" s="34">
        <f t="shared" si="78"/>
        <v>0</v>
      </c>
      <c r="K496" s="32">
        <f>COUNTIFS('Raw Data from UFBs'!$A$3:$A$1389,'Summary By Town'!$A496,'Raw Data from UFBs'!$D$3:$D$1389,'Summary By Town'!$K$2)</f>
        <v>0</v>
      </c>
      <c r="L496" s="33">
        <f>SUMIFS('Raw Data from UFBs'!E$3:E$1389,'Raw Data from UFBs'!$A$3:$A$1389,'Summary By Town'!$A496,'Raw Data from UFBs'!$D$3:$D$1389,'Summary By Town'!$K$2)</f>
        <v>0</v>
      </c>
      <c r="M496" s="33">
        <f>SUMIFS('Raw Data from UFBs'!F$3:F$1389,'Raw Data from UFBs'!$A$3:$A$1389,'Summary By Town'!$A496,'Raw Data from UFBs'!$D$3:$D$1389,'Summary By Town'!$K$2)</f>
        <v>0</v>
      </c>
      <c r="N496" s="34">
        <f t="shared" si="79"/>
        <v>0</v>
      </c>
      <c r="O496" s="32">
        <f>COUNTIFS('Raw Data from UFBs'!$A$3:$A$1389,'Summary By Town'!$A496,'Raw Data from UFBs'!$D$3:$D$1389,'Summary By Town'!$O$2)</f>
        <v>0</v>
      </c>
      <c r="P496" s="33">
        <f>SUMIFS('Raw Data from UFBs'!E$3:E$1389,'Raw Data from UFBs'!$A$3:$A$1389,'Summary By Town'!$A496,'Raw Data from UFBs'!$D$3:$D$1389,'Summary By Town'!$O$2)</f>
        <v>0</v>
      </c>
      <c r="Q496" s="33">
        <f>SUMIFS('Raw Data from UFBs'!F$3:F$1389,'Raw Data from UFBs'!$A$3:$A$1389,'Summary By Town'!$A496,'Raw Data from UFBs'!$D$3:$D$1389,'Summary By Town'!$O$2)</f>
        <v>0</v>
      </c>
      <c r="R496" s="34">
        <f t="shared" si="80"/>
        <v>0</v>
      </c>
      <c r="S496" s="32">
        <f t="shared" si="81"/>
        <v>0</v>
      </c>
      <c r="T496" s="33">
        <f t="shared" si="82"/>
        <v>0</v>
      </c>
      <c r="U496" s="33">
        <f t="shared" si="83"/>
        <v>0</v>
      </c>
      <c r="V496" s="34">
        <f t="shared" si="84"/>
        <v>0</v>
      </c>
      <c r="W496" s="73">
        <v>9629194247</v>
      </c>
      <c r="X496" s="74">
        <v>2.0957848082740385</v>
      </c>
      <c r="Y496" s="75">
        <v>0.11472772847065003</v>
      </c>
      <c r="Z496" s="5">
        <f t="shared" si="85"/>
        <v>0</v>
      </c>
      <c r="AA496" s="10">
        <f t="shared" si="86"/>
        <v>0</v>
      </c>
      <c r="AB496" s="73">
        <v>44751868.340000004</v>
      </c>
      <c r="AC496" s="7">
        <f t="shared" si="87"/>
        <v>0</v>
      </c>
      <c r="AE496" s="6" t="s">
        <v>960</v>
      </c>
      <c r="AF496" s="6" t="s">
        <v>1596</v>
      </c>
      <c r="AG496" s="6" t="s">
        <v>974</v>
      </c>
      <c r="AH496" s="6" t="s">
        <v>970</v>
      </c>
      <c r="AI496" s="6" t="s">
        <v>973</v>
      </c>
      <c r="AJ496" s="6" t="s">
        <v>957</v>
      </c>
      <c r="AK496" s="6" t="s">
        <v>1600</v>
      </c>
      <c r="AL496" s="6" t="s">
        <v>655</v>
      </c>
      <c r="AM496" s="6" t="s">
        <v>1595</v>
      </c>
      <c r="AN496" s="6" t="s">
        <v>1081</v>
      </c>
      <c r="AO496" s="6" t="s">
        <v>950</v>
      </c>
      <c r="AP496" s="6" t="s">
        <v>1592</v>
      </c>
      <c r="AQ496" s="6" t="s">
        <v>951</v>
      </c>
      <c r="AR496" s="6" t="s">
        <v>2319</v>
      </c>
      <c r="AS496" s="6" t="s">
        <v>2319</v>
      </c>
      <c r="AT496" s="6" t="s">
        <v>2319</v>
      </c>
    </row>
    <row r="497" spans="1:46" ht="17.25" customHeight="1" x14ac:dyDescent="0.25">
      <c r="A497" t="s">
        <v>960</v>
      </c>
      <c r="B497" t="s">
        <v>1889</v>
      </c>
      <c r="C497" t="s">
        <v>781</v>
      </c>
      <c r="D497" s="28" t="str">
        <f t="shared" si="77"/>
        <v>Franklin township, Somerset County</v>
      </c>
      <c r="E497" t="s">
        <v>2215</v>
      </c>
      <c r="F497" t="s">
        <v>2205</v>
      </c>
      <c r="G497" s="32">
        <f>COUNTIFS('Raw Data from UFBs'!$A$3:$A$1389,'Summary By Town'!$A497,'Raw Data from UFBs'!$D$3:$D$1389,'Summary By Town'!$G$2)</f>
        <v>7</v>
      </c>
      <c r="H497" s="33">
        <f>SUMIFS('Raw Data from UFBs'!E$3:E$1389,'Raw Data from UFBs'!$A$3:$A$1389,'Summary By Town'!$A497,'Raw Data from UFBs'!$D$3:$D$1389,'Summary By Town'!$G$2)</f>
        <v>505554.87</v>
      </c>
      <c r="I497" s="33">
        <f>SUMIFS('Raw Data from UFBs'!F$3:F$1389,'Raw Data from UFBs'!$A$3:$A$1389,'Summary By Town'!$A497,'Raw Data from UFBs'!$D$3:$D$1389,'Summary By Town'!$G$2)</f>
        <v>26318800</v>
      </c>
      <c r="J497" s="34">
        <f t="shared" si="78"/>
        <v>587311.44880972384</v>
      </c>
      <c r="K497" s="32">
        <f>COUNTIFS('Raw Data from UFBs'!$A$3:$A$1389,'Summary By Town'!$A497,'Raw Data from UFBs'!$D$3:$D$1389,'Summary By Town'!$K$2)</f>
        <v>0</v>
      </c>
      <c r="L497" s="33">
        <f>SUMIFS('Raw Data from UFBs'!E$3:E$1389,'Raw Data from UFBs'!$A$3:$A$1389,'Summary By Town'!$A497,'Raw Data from UFBs'!$D$3:$D$1389,'Summary By Town'!$K$2)</f>
        <v>0</v>
      </c>
      <c r="M497" s="33">
        <f>SUMIFS('Raw Data from UFBs'!F$3:F$1389,'Raw Data from UFBs'!$A$3:$A$1389,'Summary By Town'!$A497,'Raw Data from UFBs'!$D$3:$D$1389,'Summary By Town'!$K$2)</f>
        <v>0</v>
      </c>
      <c r="N497" s="34">
        <f t="shared" si="79"/>
        <v>0</v>
      </c>
      <c r="O497" s="32">
        <f>COUNTIFS('Raw Data from UFBs'!$A$3:$A$1389,'Summary By Town'!$A497,'Raw Data from UFBs'!$D$3:$D$1389,'Summary By Town'!$O$2)</f>
        <v>2</v>
      </c>
      <c r="P497" s="33">
        <f>SUMIFS('Raw Data from UFBs'!E$3:E$1389,'Raw Data from UFBs'!$A$3:$A$1389,'Summary By Town'!$A497,'Raw Data from UFBs'!$D$3:$D$1389,'Summary By Town'!$O$2)</f>
        <v>2700</v>
      </c>
      <c r="Q497" s="33">
        <f>SUMIFS('Raw Data from UFBs'!F$3:F$1389,'Raw Data from UFBs'!$A$3:$A$1389,'Summary By Town'!$A497,'Raw Data from UFBs'!$D$3:$D$1389,'Summary By Town'!$O$2)</f>
        <v>1115300</v>
      </c>
      <c r="R497" s="34">
        <f t="shared" si="80"/>
        <v>24888.234222589366</v>
      </c>
      <c r="S497" s="32">
        <f t="shared" si="81"/>
        <v>9</v>
      </c>
      <c r="T497" s="33">
        <f t="shared" si="82"/>
        <v>508254.87</v>
      </c>
      <c r="U497" s="33">
        <f t="shared" si="83"/>
        <v>27434100</v>
      </c>
      <c r="V497" s="34">
        <f t="shared" si="84"/>
        <v>612199.68303231325</v>
      </c>
      <c r="W497" s="73">
        <v>10751456308</v>
      </c>
      <c r="X497" s="74">
        <v>2.2315282186487373</v>
      </c>
      <c r="Y497" s="75">
        <v>0.19226138629730574</v>
      </c>
      <c r="Z497" s="5">
        <f t="shared" si="85"/>
        <v>19984.573852006797</v>
      </c>
      <c r="AA497" s="10">
        <f t="shared" si="86"/>
        <v>2.5516636271485094E-3</v>
      </c>
      <c r="AB497" s="73">
        <v>58412453</v>
      </c>
      <c r="AC497" s="7">
        <f t="shared" si="87"/>
        <v>3.4212865280639382E-4</v>
      </c>
      <c r="AE497" s="6" t="s">
        <v>2319</v>
      </c>
      <c r="AF497" s="6" t="s">
        <v>1601</v>
      </c>
      <c r="AG497" s="6" t="s">
        <v>711</v>
      </c>
      <c r="AH497" s="6" t="s">
        <v>1598</v>
      </c>
      <c r="AI497" s="6" t="s">
        <v>1489</v>
      </c>
      <c r="AJ497" s="6" t="s">
        <v>1597</v>
      </c>
      <c r="AK497" s="6" t="s">
        <v>660</v>
      </c>
      <c r="AL497" s="6" t="s">
        <v>1596</v>
      </c>
      <c r="AM497" s="6" t="s">
        <v>974</v>
      </c>
      <c r="AN497" s="6" t="s">
        <v>970</v>
      </c>
      <c r="AO497" s="6" t="s">
        <v>696</v>
      </c>
      <c r="AP497" s="6" t="s">
        <v>1593</v>
      </c>
      <c r="AQ497" s="6" t="s">
        <v>2319</v>
      </c>
      <c r="AR497" s="6" t="s">
        <v>2319</v>
      </c>
      <c r="AS497" s="6" t="s">
        <v>2319</v>
      </c>
      <c r="AT497" s="6" t="s">
        <v>2319</v>
      </c>
    </row>
    <row r="498" spans="1:46" ht="17.25" customHeight="1" x14ac:dyDescent="0.25">
      <c r="A498" t="s">
        <v>1595</v>
      </c>
      <c r="B498" t="s">
        <v>2136</v>
      </c>
      <c r="C498" t="s">
        <v>781</v>
      </c>
      <c r="D498" s="28" t="str">
        <f t="shared" si="77"/>
        <v>Green Brook township, Somerset County</v>
      </c>
      <c r="E498" t="s">
        <v>2215</v>
      </c>
      <c r="F498" t="s">
        <v>2203</v>
      </c>
      <c r="G498" s="32">
        <f>COUNTIFS('Raw Data from UFBs'!$A$3:$A$1389,'Summary By Town'!$A498,'Raw Data from UFBs'!$D$3:$D$1389,'Summary By Town'!$G$2)</f>
        <v>0</v>
      </c>
      <c r="H498" s="33">
        <f>SUMIFS('Raw Data from UFBs'!E$3:E$1389,'Raw Data from UFBs'!$A$3:$A$1389,'Summary By Town'!$A498,'Raw Data from UFBs'!$D$3:$D$1389,'Summary By Town'!$G$2)</f>
        <v>0</v>
      </c>
      <c r="I498" s="33">
        <f>SUMIFS('Raw Data from UFBs'!F$3:F$1389,'Raw Data from UFBs'!$A$3:$A$1389,'Summary By Town'!$A498,'Raw Data from UFBs'!$D$3:$D$1389,'Summary By Town'!$G$2)</f>
        <v>0</v>
      </c>
      <c r="J498" s="34">
        <f t="shared" si="78"/>
        <v>0</v>
      </c>
      <c r="K498" s="32">
        <f>COUNTIFS('Raw Data from UFBs'!$A$3:$A$1389,'Summary By Town'!$A498,'Raw Data from UFBs'!$D$3:$D$1389,'Summary By Town'!$K$2)</f>
        <v>0</v>
      </c>
      <c r="L498" s="33">
        <f>SUMIFS('Raw Data from UFBs'!E$3:E$1389,'Raw Data from UFBs'!$A$3:$A$1389,'Summary By Town'!$A498,'Raw Data from UFBs'!$D$3:$D$1389,'Summary By Town'!$K$2)</f>
        <v>0</v>
      </c>
      <c r="M498" s="33">
        <f>SUMIFS('Raw Data from UFBs'!F$3:F$1389,'Raw Data from UFBs'!$A$3:$A$1389,'Summary By Town'!$A498,'Raw Data from UFBs'!$D$3:$D$1389,'Summary By Town'!$K$2)</f>
        <v>0</v>
      </c>
      <c r="N498" s="34">
        <f t="shared" si="79"/>
        <v>0</v>
      </c>
      <c r="O498" s="32">
        <f>COUNTIFS('Raw Data from UFBs'!$A$3:$A$1389,'Summary By Town'!$A498,'Raw Data from UFBs'!$D$3:$D$1389,'Summary By Town'!$O$2)</f>
        <v>0</v>
      </c>
      <c r="P498" s="33">
        <f>SUMIFS('Raw Data from UFBs'!E$3:E$1389,'Raw Data from UFBs'!$A$3:$A$1389,'Summary By Town'!$A498,'Raw Data from UFBs'!$D$3:$D$1389,'Summary By Town'!$O$2)</f>
        <v>0</v>
      </c>
      <c r="Q498" s="33">
        <f>SUMIFS('Raw Data from UFBs'!F$3:F$1389,'Raw Data from UFBs'!$A$3:$A$1389,'Summary By Town'!$A498,'Raw Data from UFBs'!$D$3:$D$1389,'Summary By Town'!$O$2)</f>
        <v>0</v>
      </c>
      <c r="R498" s="34">
        <f t="shared" si="80"/>
        <v>0</v>
      </c>
      <c r="S498" s="32">
        <f t="shared" si="81"/>
        <v>0</v>
      </c>
      <c r="T498" s="33">
        <f t="shared" si="82"/>
        <v>0</v>
      </c>
      <c r="U498" s="33">
        <f t="shared" si="83"/>
        <v>0</v>
      </c>
      <c r="V498" s="34">
        <f t="shared" si="84"/>
        <v>0</v>
      </c>
      <c r="W498" s="73">
        <v>1447555520</v>
      </c>
      <c r="X498" s="74">
        <v>2.6095502093728427</v>
      </c>
      <c r="Y498" s="75">
        <v>0.17594715826709884</v>
      </c>
      <c r="Z498" s="5">
        <f t="shared" si="85"/>
        <v>0</v>
      </c>
      <c r="AA498" s="10">
        <f t="shared" si="86"/>
        <v>0</v>
      </c>
      <c r="AB498" s="73">
        <v>10109342.5</v>
      </c>
      <c r="AC498" s="7">
        <f t="shared" si="87"/>
        <v>0</v>
      </c>
      <c r="AE498" s="6" t="s">
        <v>655</v>
      </c>
      <c r="AF498" s="6" t="s">
        <v>1487</v>
      </c>
      <c r="AG498" s="6" t="s">
        <v>1599</v>
      </c>
      <c r="AH498" s="6" t="s">
        <v>1039</v>
      </c>
      <c r="AI498" s="6" t="s">
        <v>1593</v>
      </c>
      <c r="AJ498" s="6" t="s">
        <v>1602</v>
      </c>
      <c r="AK498" s="6" t="s">
        <v>1081</v>
      </c>
      <c r="AL498" s="6" t="s">
        <v>2319</v>
      </c>
      <c r="AM498" s="6" t="s">
        <v>2319</v>
      </c>
      <c r="AN498" s="6" t="s">
        <v>2319</v>
      </c>
      <c r="AO498" s="6" t="s">
        <v>2319</v>
      </c>
      <c r="AP498" s="6" t="s">
        <v>2319</v>
      </c>
      <c r="AQ498" s="6" t="s">
        <v>2319</v>
      </c>
      <c r="AR498" s="6" t="s">
        <v>2319</v>
      </c>
      <c r="AS498" s="6" t="s">
        <v>2319</v>
      </c>
      <c r="AT498" s="6" t="s">
        <v>2319</v>
      </c>
    </row>
    <row r="499" spans="1:46" ht="17.25" customHeight="1" x14ac:dyDescent="0.25">
      <c r="A499" t="s">
        <v>970</v>
      </c>
      <c r="B499" t="s">
        <v>2137</v>
      </c>
      <c r="C499" t="s">
        <v>781</v>
      </c>
      <c r="D499" s="28" t="str">
        <f t="shared" si="77"/>
        <v>Hillsborough township, Somerset County</v>
      </c>
      <c r="E499" t="s">
        <v>2215</v>
      </c>
      <c r="F499" t="s">
        <v>2203</v>
      </c>
      <c r="G499" s="32">
        <f>COUNTIFS('Raw Data from UFBs'!$A$3:$A$1389,'Summary By Town'!$A499,'Raw Data from UFBs'!$D$3:$D$1389,'Summary By Town'!$G$2)</f>
        <v>0</v>
      </c>
      <c r="H499" s="33">
        <f>SUMIFS('Raw Data from UFBs'!E$3:E$1389,'Raw Data from UFBs'!$A$3:$A$1389,'Summary By Town'!$A499,'Raw Data from UFBs'!$D$3:$D$1389,'Summary By Town'!$G$2)</f>
        <v>0</v>
      </c>
      <c r="I499" s="33">
        <f>SUMIFS('Raw Data from UFBs'!F$3:F$1389,'Raw Data from UFBs'!$A$3:$A$1389,'Summary By Town'!$A499,'Raw Data from UFBs'!$D$3:$D$1389,'Summary By Town'!$G$2)</f>
        <v>0</v>
      </c>
      <c r="J499" s="34">
        <f t="shared" si="78"/>
        <v>0</v>
      </c>
      <c r="K499" s="32">
        <f>COUNTIFS('Raw Data from UFBs'!$A$3:$A$1389,'Summary By Town'!$A499,'Raw Data from UFBs'!$D$3:$D$1389,'Summary By Town'!$K$2)</f>
        <v>1</v>
      </c>
      <c r="L499" s="33">
        <f>SUMIFS('Raw Data from UFBs'!E$3:E$1389,'Raw Data from UFBs'!$A$3:$A$1389,'Summary By Town'!$A499,'Raw Data from UFBs'!$D$3:$D$1389,'Summary By Town'!$K$2)</f>
        <v>32000</v>
      </c>
      <c r="M499" s="33">
        <f>SUMIFS('Raw Data from UFBs'!F$3:F$1389,'Raw Data from UFBs'!$A$3:$A$1389,'Summary By Town'!$A499,'Raw Data from UFBs'!$D$3:$D$1389,'Summary By Town'!$K$2)</f>
        <v>1700400</v>
      </c>
      <c r="N499" s="34">
        <f t="shared" si="79"/>
        <v>40108.257248346206</v>
      </c>
      <c r="O499" s="32">
        <f>COUNTIFS('Raw Data from UFBs'!$A$3:$A$1389,'Summary By Town'!$A499,'Raw Data from UFBs'!$D$3:$D$1389,'Summary By Town'!$O$2)</f>
        <v>0</v>
      </c>
      <c r="P499" s="33">
        <f>SUMIFS('Raw Data from UFBs'!E$3:E$1389,'Raw Data from UFBs'!$A$3:$A$1389,'Summary By Town'!$A499,'Raw Data from UFBs'!$D$3:$D$1389,'Summary By Town'!$O$2)</f>
        <v>0</v>
      </c>
      <c r="Q499" s="33">
        <f>SUMIFS('Raw Data from UFBs'!F$3:F$1389,'Raw Data from UFBs'!$A$3:$A$1389,'Summary By Town'!$A499,'Raw Data from UFBs'!$D$3:$D$1389,'Summary By Town'!$O$2)</f>
        <v>0</v>
      </c>
      <c r="R499" s="34">
        <f t="shared" si="80"/>
        <v>0</v>
      </c>
      <c r="S499" s="32">
        <f t="shared" si="81"/>
        <v>1</v>
      </c>
      <c r="T499" s="33">
        <f t="shared" si="82"/>
        <v>32000</v>
      </c>
      <c r="U499" s="33">
        <f t="shared" si="83"/>
        <v>1700400</v>
      </c>
      <c r="V499" s="34">
        <f t="shared" si="84"/>
        <v>40108.257248346206</v>
      </c>
      <c r="W499" s="73">
        <v>6537340054</v>
      </c>
      <c r="X499" s="74">
        <v>2.3587542489029762</v>
      </c>
      <c r="Y499" s="75">
        <v>0.14735462506455235</v>
      </c>
      <c r="Z499" s="5">
        <f t="shared" si="85"/>
        <v>1194.7892067569942</v>
      </c>
      <c r="AA499" s="10">
        <f t="shared" si="86"/>
        <v>2.6010579011559551E-4</v>
      </c>
      <c r="AB499" s="73">
        <v>30167060</v>
      </c>
      <c r="AC499" s="7">
        <f t="shared" si="87"/>
        <v>3.9605755640655541E-5</v>
      </c>
      <c r="AE499" s="6" t="s">
        <v>1598</v>
      </c>
      <c r="AF499" s="6" t="s">
        <v>1463</v>
      </c>
      <c r="AG499" s="6" t="s">
        <v>1597</v>
      </c>
      <c r="AH499" s="6" t="s">
        <v>960</v>
      </c>
      <c r="AI499" s="6" t="s">
        <v>1596</v>
      </c>
      <c r="AJ499" s="6" t="s">
        <v>1474</v>
      </c>
      <c r="AK499" s="6" t="s">
        <v>973</v>
      </c>
      <c r="AL499" s="6" t="s">
        <v>1600</v>
      </c>
      <c r="AM499" s="6" t="s">
        <v>1593</v>
      </c>
      <c r="AN499" s="6" t="s">
        <v>1475</v>
      </c>
      <c r="AO499" s="6" t="s">
        <v>1592</v>
      </c>
      <c r="AP499" s="6" t="s">
        <v>2319</v>
      </c>
      <c r="AQ499" s="6" t="s">
        <v>2319</v>
      </c>
      <c r="AR499" s="6" t="s">
        <v>2319</v>
      </c>
      <c r="AS499" s="6" t="s">
        <v>2319</v>
      </c>
      <c r="AT499" s="6" t="s">
        <v>2319</v>
      </c>
    </row>
    <row r="500" spans="1:46" ht="17.25" customHeight="1" x14ac:dyDescent="0.25">
      <c r="A500" t="s">
        <v>1598</v>
      </c>
      <c r="B500" t="s">
        <v>2138</v>
      </c>
      <c r="C500" t="s">
        <v>781</v>
      </c>
      <c r="D500" s="28" t="str">
        <f t="shared" si="77"/>
        <v>Montgomery township, Somerset County</v>
      </c>
      <c r="E500" t="s">
        <v>2215</v>
      </c>
      <c r="F500" t="s">
        <v>2203</v>
      </c>
      <c r="G500" s="32">
        <f>COUNTIFS('Raw Data from UFBs'!$A$3:$A$1389,'Summary By Town'!$A500,'Raw Data from UFBs'!$D$3:$D$1389,'Summary By Town'!$G$2)</f>
        <v>0</v>
      </c>
      <c r="H500" s="33">
        <f>SUMIFS('Raw Data from UFBs'!E$3:E$1389,'Raw Data from UFBs'!$A$3:$A$1389,'Summary By Town'!$A500,'Raw Data from UFBs'!$D$3:$D$1389,'Summary By Town'!$G$2)</f>
        <v>0</v>
      </c>
      <c r="I500" s="33">
        <f>SUMIFS('Raw Data from UFBs'!F$3:F$1389,'Raw Data from UFBs'!$A$3:$A$1389,'Summary By Town'!$A500,'Raw Data from UFBs'!$D$3:$D$1389,'Summary By Town'!$G$2)</f>
        <v>0</v>
      </c>
      <c r="J500" s="34">
        <f t="shared" si="78"/>
        <v>0</v>
      </c>
      <c r="K500" s="32">
        <f>COUNTIFS('Raw Data from UFBs'!$A$3:$A$1389,'Summary By Town'!$A500,'Raw Data from UFBs'!$D$3:$D$1389,'Summary By Town'!$K$2)</f>
        <v>0</v>
      </c>
      <c r="L500" s="33">
        <f>SUMIFS('Raw Data from UFBs'!E$3:E$1389,'Raw Data from UFBs'!$A$3:$A$1389,'Summary By Town'!$A500,'Raw Data from UFBs'!$D$3:$D$1389,'Summary By Town'!$K$2)</f>
        <v>0</v>
      </c>
      <c r="M500" s="33">
        <f>SUMIFS('Raw Data from UFBs'!F$3:F$1389,'Raw Data from UFBs'!$A$3:$A$1389,'Summary By Town'!$A500,'Raw Data from UFBs'!$D$3:$D$1389,'Summary By Town'!$K$2)</f>
        <v>0</v>
      </c>
      <c r="N500" s="34">
        <f t="shared" si="79"/>
        <v>0</v>
      </c>
      <c r="O500" s="32">
        <f>COUNTIFS('Raw Data from UFBs'!$A$3:$A$1389,'Summary By Town'!$A500,'Raw Data from UFBs'!$D$3:$D$1389,'Summary By Town'!$O$2)</f>
        <v>0</v>
      </c>
      <c r="P500" s="33">
        <f>SUMIFS('Raw Data from UFBs'!E$3:E$1389,'Raw Data from UFBs'!$A$3:$A$1389,'Summary By Town'!$A500,'Raw Data from UFBs'!$D$3:$D$1389,'Summary By Town'!$O$2)</f>
        <v>0</v>
      </c>
      <c r="Q500" s="33">
        <f>SUMIFS('Raw Data from UFBs'!F$3:F$1389,'Raw Data from UFBs'!$A$3:$A$1389,'Summary By Town'!$A500,'Raw Data from UFBs'!$D$3:$D$1389,'Summary By Town'!$O$2)</f>
        <v>0</v>
      </c>
      <c r="R500" s="34">
        <f t="shared" si="80"/>
        <v>0</v>
      </c>
      <c r="S500" s="32">
        <f t="shared" si="81"/>
        <v>0</v>
      </c>
      <c r="T500" s="33">
        <f t="shared" si="82"/>
        <v>0</v>
      </c>
      <c r="U500" s="33">
        <f t="shared" si="83"/>
        <v>0</v>
      </c>
      <c r="V500" s="34">
        <f t="shared" si="84"/>
        <v>0</v>
      </c>
      <c r="W500" s="73">
        <v>4197792521</v>
      </c>
      <c r="X500" s="74">
        <v>3.0972675428998375</v>
      </c>
      <c r="Y500" s="75">
        <v>0.14637373083932498</v>
      </c>
      <c r="Z500" s="5">
        <f t="shared" si="85"/>
        <v>0</v>
      </c>
      <c r="AA500" s="10">
        <f t="shared" si="86"/>
        <v>0</v>
      </c>
      <c r="AB500" s="73">
        <v>29083797.149999999</v>
      </c>
      <c r="AC500" s="7">
        <f t="shared" si="87"/>
        <v>0</v>
      </c>
      <c r="AE500" s="6" t="s">
        <v>2319</v>
      </c>
      <c r="AF500" s="6" t="s">
        <v>1601</v>
      </c>
      <c r="AG500" s="6" t="s">
        <v>597</v>
      </c>
      <c r="AH500" s="6" t="s">
        <v>1463</v>
      </c>
      <c r="AI500" s="6" t="s">
        <v>960</v>
      </c>
      <c r="AJ500" s="6" t="s">
        <v>970</v>
      </c>
      <c r="AK500" s="6" t="s">
        <v>2319</v>
      </c>
      <c r="AL500" s="6" t="s">
        <v>2319</v>
      </c>
      <c r="AM500" s="6" t="s">
        <v>2319</v>
      </c>
      <c r="AN500" s="6" t="s">
        <v>2319</v>
      </c>
      <c r="AO500" s="6" t="s">
        <v>2319</v>
      </c>
      <c r="AP500" s="6" t="s">
        <v>2319</v>
      </c>
      <c r="AQ500" s="6" t="s">
        <v>2319</v>
      </c>
      <c r="AR500" s="6" t="s">
        <v>2319</v>
      </c>
      <c r="AS500" s="6" t="s">
        <v>2319</v>
      </c>
      <c r="AT500" s="6" t="s">
        <v>2319</v>
      </c>
    </row>
    <row r="501" spans="1:46" ht="17.25" customHeight="1" x14ac:dyDescent="0.25">
      <c r="A501" t="s">
        <v>1081</v>
      </c>
      <c r="B501" t="s">
        <v>2139</v>
      </c>
      <c r="C501" t="s">
        <v>781</v>
      </c>
      <c r="D501" s="28" t="str">
        <f t="shared" si="77"/>
        <v>Warren township, Somerset County</v>
      </c>
      <c r="E501" t="s">
        <v>2215</v>
      </c>
      <c r="F501" t="s">
        <v>2203</v>
      </c>
      <c r="G501" s="32">
        <f>COUNTIFS('Raw Data from UFBs'!$A$3:$A$1389,'Summary By Town'!$A501,'Raw Data from UFBs'!$D$3:$D$1389,'Summary By Town'!$G$2)</f>
        <v>0</v>
      </c>
      <c r="H501" s="33">
        <f>SUMIFS('Raw Data from UFBs'!E$3:E$1389,'Raw Data from UFBs'!$A$3:$A$1389,'Summary By Town'!$A501,'Raw Data from UFBs'!$D$3:$D$1389,'Summary By Town'!$G$2)</f>
        <v>0</v>
      </c>
      <c r="I501" s="33">
        <f>SUMIFS('Raw Data from UFBs'!F$3:F$1389,'Raw Data from UFBs'!$A$3:$A$1389,'Summary By Town'!$A501,'Raw Data from UFBs'!$D$3:$D$1389,'Summary By Town'!$G$2)</f>
        <v>0</v>
      </c>
      <c r="J501" s="34">
        <f t="shared" si="78"/>
        <v>0</v>
      </c>
      <c r="K501" s="32">
        <f>COUNTIFS('Raw Data from UFBs'!$A$3:$A$1389,'Summary By Town'!$A501,'Raw Data from UFBs'!$D$3:$D$1389,'Summary By Town'!$K$2)</f>
        <v>0</v>
      </c>
      <c r="L501" s="33">
        <f>SUMIFS('Raw Data from UFBs'!E$3:E$1389,'Raw Data from UFBs'!$A$3:$A$1389,'Summary By Town'!$A501,'Raw Data from UFBs'!$D$3:$D$1389,'Summary By Town'!$K$2)</f>
        <v>0</v>
      </c>
      <c r="M501" s="33">
        <f>SUMIFS('Raw Data from UFBs'!F$3:F$1389,'Raw Data from UFBs'!$A$3:$A$1389,'Summary By Town'!$A501,'Raw Data from UFBs'!$D$3:$D$1389,'Summary By Town'!$K$2)</f>
        <v>0</v>
      </c>
      <c r="N501" s="34">
        <f t="shared" si="79"/>
        <v>0</v>
      </c>
      <c r="O501" s="32">
        <f>COUNTIFS('Raw Data from UFBs'!$A$3:$A$1389,'Summary By Town'!$A501,'Raw Data from UFBs'!$D$3:$D$1389,'Summary By Town'!$O$2)</f>
        <v>0</v>
      </c>
      <c r="P501" s="33">
        <f>SUMIFS('Raw Data from UFBs'!E$3:E$1389,'Raw Data from UFBs'!$A$3:$A$1389,'Summary By Town'!$A501,'Raw Data from UFBs'!$D$3:$D$1389,'Summary By Town'!$O$2)</f>
        <v>0</v>
      </c>
      <c r="Q501" s="33">
        <f>SUMIFS('Raw Data from UFBs'!F$3:F$1389,'Raw Data from UFBs'!$A$3:$A$1389,'Summary By Town'!$A501,'Raw Data from UFBs'!$D$3:$D$1389,'Summary By Town'!$O$2)</f>
        <v>0</v>
      </c>
      <c r="R501" s="34">
        <f t="shared" si="80"/>
        <v>0</v>
      </c>
      <c r="S501" s="32">
        <f t="shared" si="81"/>
        <v>0</v>
      </c>
      <c r="T501" s="33">
        <f t="shared" si="82"/>
        <v>0</v>
      </c>
      <c r="U501" s="33">
        <f t="shared" si="83"/>
        <v>0</v>
      </c>
      <c r="V501" s="34">
        <f t="shared" si="84"/>
        <v>0</v>
      </c>
      <c r="W501" s="73">
        <v>4874243975</v>
      </c>
      <c r="X501" s="74">
        <v>2.0372596656259727</v>
      </c>
      <c r="Y501" s="75">
        <v>0.16027756320376277</v>
      </c>
      <c r="Z501" s="5">
        <f t="shared" si="85"/>
        <v>0</v>
      </c>
      <c r="AA501" s="10">
        <f t="shared" si="86"/>
        <v>0</v>
      </c>
      <c r="AB501" s="73">
        <v>20016195.259999998</v>
      </c>
      <c r="AC501" s="7">
        <f t="shared" si="87"/>
        <v>0</v>
      </c>
      <c r="AE501" s="6" t="s">
        <v>1595</v>
      </c>
      <c r="AF501" s="6" t="s">
        <v>1593</v>
      </c>
      <c r="AG501" s="6" t="s">
        <v>1602</v>
      </c>
      <c r="AH501" s="6" t="s">
        <v>1625</v>
      </c>
      <c r="AI501" s="6" t="s">
        <v>1538</v>
      </c>
      <c r="AJ501" s="6" t="s">
        <v>951</v>
      </c>
      <c r="AK501" s="6" t="s">
        <v>2319</v>
      </c>
      <c r="AL501" s="6" t="s">
        <v>2319</v>
      </c>
      <c r="AM501" s="6" t="s">
        <v>2319</v>
      </c>
      <c r="AN501" s="6" t="s">
        <v>2319</v>
      </c>
      <c r="AO501" s="6" t="s">
        <v>2319</v>
      </c>
      <c r="AP501" s="6" t="s">
        <v>2319</v>
      </c>
      <c r="AQ501" s="6" t="s">
        <v>2319</v>
      </c>
      <c r="AR501" s="6" t="s">
        <v>2319</v>
      </c>
      <c r="AS501" s="6" t="s">
        <v>2319</v>
      </c>
      <c r="AT501" s="6" t="s">
        <v>2319</v>
      </c>
    </row>
    <row r="502" spans="1:46" ht="17.25" customHeight="1" x14ac:dyDescent="0.25">
      <c r="A502" t="s">
        <v>1603</v>
      </c>
      <c r="B502" t="s">
        <v>2140</v>
      </c>
      <c r="C502" t="s">
        <v>1604</v>
      </c>
      <c r="D502" s="28" t="str">
        <f t="shared" si="77"/>
        <v>Andover borough, Sussex County</v>
      </c>
      <c r="E502" t="s">
        <v>2214</v>
      </c>
      <c r="F502" t="s">
        <v>2204</v>
      </c>
      <c r="G502" s="32">
        <f>COUNTIFS('Raw Data from UFBs'!$A$3:$A$1389,'Summary By Town'!$A502,'Raw Data from UFBs'!$D$3:$D$1389,'Summary By Town'!$G$2)</f>
        <v>0</v>
      </c>
      <c r="H502" s="33">
        <f>SUMIFS('Raw Data from UFBs'!E$3:E$1389,'Raw Data from UFBs'!$A$3:$A$1389,'Summary By Town'!$A502,'Raw Data from UFBs'!$D$3:$D$1389,'Summary By Town'!$G$2)</f>
        <v>0</v>
      </c>
      <c r="I502" s="33">
        <f>SUMIFS('Raw Data from UFBs'!F$3:F$1389,'Raw Data from UFBs'!$A$3:$A$1389,'Summary By Town'!$A502,'Raw Data from UFBs'!$D$3:$D$1389,'Summary By Town'!$G$2)</f>
        <v>0</v>
      </c>
      <c r="J502" s="34">
        <f t="shared" si="78"/>
        <v>0</v>
      </c>
      <c r="K502" s="32">
        <f>COUNTIFS('Raw Data from UFBs'!$A$3:$A$1389,'Summary By Town'!$A502,'Raw Data from UFBs'!$D$3:$D$1389,'Summary By Town'!$K$2)</f>
        <v>0</v>
      </c>
      <c r="L502" s="33">
        <f>SUMIFS('Raw Data from UFBs'!E$3:E$1389,'Raw Data from UFBs'!$A$3:$A$1389,'Summary By Town'!$A502,'Raw Data from UFBs'!$D$3:$D$1389,'Summary By Town'!$K$2)</f>
        <v>0</v>
      </c>
      <c r="M502" s="33">
        <f>SUMIFS('Raw Data from UFBs'!F$3:F$1389,'Raw Data from UFBs'!$A$3:$A$1389,'Summary By Town'!$A502,'Raw Data from UFBs'!$D$3:$D$1389,'Summary By Town'!$K$2)</f>
        <v>0</v>
      </c>
      <c r="N502" s="34">
        <f t="shared" si="79"/>
        <v>0</v>
      </c>
      <c r="O502" s="32">
        <f>COUNTIFS('Raw Data from UFBs'!$A$3:$A$1389,'Summary By Town'!$A502,'Raw Data from UFBs'!$D$3:$D$1389,'Summary By Town'!$O$2)</f>
        <v>0</v>
      </c>
      <c r="P502" s="33">
        <f>SUMIFS('Raw Data from UFBs'!E$3:E$1389,'Raw Data from UFBs'!$A$3:$A$1389,'Summary By Town'!$A502,'Raw Data from UFBs'!$D$3:$D$1389,'Summary By Town'!$O$2)</f>
        <v>0</v>
      </c>
      <c r="Q502" s="33">
        <f>SUMIFS('Raw Data from UFBs'!F$3:F$1389,'Raw Data from UFBs'!$A$3:$A$1389,'Summary By Town'!$A502,'Raw Data from UFBs'!$D$3:$D$1389,'Summary By Town'!$O$2)</f>
        <v>0</v>
      </c>
      <c r="R502" s="34">
        <f t="shared" si="80"/>
        <v>0</v>
      </c>
      <c r="S502" s="32">
        <f t="shared" si="81"/>
        <v>0</v>
      </c>
      <c r="T502" s="33">
        <f t="shared" si="82"/>
        <v>0</v>
      </c>
      <c r="U502" s="33">
        <f t="shared" si="83"/>
        <v>0</v>
      </c>
      <c r="V502" s="34">
        <f t="shared" si="84"/>
        <v>0</v>
      </c>
      <c r="W502" s="73">
        <v>76910900</v>
      </c>
      <c r="X502" s="74">
        <v>3.0283103311951205</v>
      </c>
      <c r="Y502" s="75">
        <v>0.17331104696247865</v>
      </c>
      <c r="Z502" s="5">
        <f t="shared" si="85"/>
        <v>0</v>
      </c>
      <c r="AA502" s="10">
        <f t="shared" si="86"/>
        <v>0</v>
      </c>
      <c r="AB502" s="73">
        <v>673708</v>
      </c>
      <c r="AC502" s="7">
        <f t="shared" si="87"/>
        <v>0</v>
      </c>
      <c r="AE502" s="6" t="s">
        <v>1607</v>
      </c>
      <c r="AF502" s="6" t="s">
        <v>1610</v>
      </c>
      <c r="AG502" s="6" t="s">
        <v>1605</v>
      </c>
      <c r="AH502" s="6" t="s">
        <v>2319</v>
      </c>
      <c r="AI502" s="6" t="s">
        <v>2319</v>
      </c>
      <c r="AJ502" s="6" t="s">
        <v>2319</v>
      </c>
      <c r="AK502" s="6" t="s">
        <v>2319</v>
      </c>
      <c r="AL502" s="6" t="s">
        <v>2319</v>
      </c>
      <c r="AM502" s="6" t="s">
        <v>2319</v>
      </c>
      <c r="AN502" s="6" t="s">
        <v>2319</v>
      </c>
      <c r="AO502" s="6" t="s">
        <v>2319</v>
      </c>
      <c r="AP502" s="6" t="s">
        <v>2319</v>
      </c>
      <c r="AQ502" s="6" t="s">
        <v>2319</v>
      </c>
      <c r="AR502" s="6" t="s">
        <v>2319</v>
      </c>
      <c r="AS502" s="6" t="s">
        <v>2319</v>
      </c>
      <c r="AT502" s="6" t="s">
        <v>2319</v>
      </c>
    </row>
    <row r="503" spans="1:46" ht="17.25" customHeight="1" x14ac:dyDescent="0.25">
      <c r="A503" t="s">
        <v>1606</v>
      </c>
      <c r="B503" t="s">
        <v>2141</v>
      </c>
      <c r="C503" t="s">
        <v>1604</v>
      </c>
      <c r="D503" s="28" t="str">
        <f t="shared" si="77"/>
        <v>Branchville borough, Sussex County</v>
      </c>
      <c r="E503" t="s">
        <v>2214</v>
      </c>
      <c r="F503" t="s">
        <v>2204</v>
      </c>
      <c r="G503" s="32">
        <f>COUNTIFS('Raw Data from UFBs'!$A$3:$A$1389,'Summary By Town'!$A503,'Raw Data from UFBs'!$D$3:$D$1389,'Summary By Town'!$G$2)</f>
        <v>0</v>
      </c>
      <c r="H503" s="33">
        <f>SUMIFS('Raw Data from UFBs'!E$3:E$1389,'Raw Data from UFBs'!$A$3:$A$1389,'Summary By Town'!$A503,'Raw Data from UFBs'!$D$3:$D$1389,'Summary By Town'!$G$2)</f>
        <v>0</v>
      </c>
      <c r="I503" s="33">
        <f>SUMIFS('Raw Data from UFBs'!F$3:F$1389,'Raw Data from UFBs'!$A$3:$A$1389,'Summary By Town'!$A503,'Raw Data from UFBs'!$D$3:$D$1389,'Summary By Town'!$G$2)</f>
        <v>0</v>
      </c>
      <c r="J503" s="34">
        <f t="shared" si="78"/>
        <v>0</v>
      </c>
      <c r="K503" s="32">
        <f>COUNTIFS('Raw Data from UFBs'!$A$3:$A$1389,'Summary By Town'!$A503,'Raw Data from UFBs'!$D$3:$D$1389,'Summary By Town'!$K$2)</f>
        <v>0</v>
      </c>
      <c r="L503" s="33">
        <f>SUMIFS('Raw Data from UFBs'!E$3:E$1389,'Raw Data from UFBs'!$A$3:$A$1389,'Summary By Town'!$A503,'Raw Data from UFBs'!$D$3:$D$1389,'Summary By Town'!$K$2)</f>
        <v>0</v>
      </c>
      <c r="M503" s="33">
        <f>SUMIFS('Raw Data from UFBs'!F$3:F$1389,'Raw Data from UFBs'!$A$3:$A$1389,'Summary By Town'!$A503,'Raw Data from UFBs'!$D$3:$D$1389,'Summary By Town'!$K$2)</f>
        <v>0</v>
      </c>
      <c r="N503" s="34">
        <f t="shared" si="79"/>
        <v>0</v>
      </c>
      <c r="O503" s="32">
        <f>COUNTIFS('Raw Data from UFBs'!$A$3:$A$1389,'Summary By Town'!$A503,'Raw Data from UFBs'!$D$3:$D$1389,'Summary By Town'!$O$2)</f>
        <v>0</v>
      </c>
      <c r="P503" s="33">
        <f>SUMIFS('Raw Data from UFBs'!E$3:E$1389,'Raw Data from UFBs'!$A$3:$A$1389,'Summary By Town'!$A503,'Raw Data from UFBs'!$D$3:$D$1389,'Summary By Town'!$O$2)</f>
        <v>0</v>
      </c>
      <c r="Q503" s="33">
        <f>SUMIFS('Raw Data from UFBs'!F$3:F$1389,'Raw Data from UFBs'!$A$3:$A$1389,'Summary By Town'!$A503,'Raw Data from UFBs'!$D$3:$D$1389,'Summary By Town'!$O$2)</f>
        <v>0</v>
      </c>
      <c r="R503" s="34">
        <f t="shared" si="80"/>
        <v>0</v>
      </c>
      <c r="S503" s="32">
        <f t="shared" si="81"/>
        <v>0</v>
      </c>
      <c r="T503" s="33">
        <f t="shared" si="82"/>
        <v>0</v>
      </c>
      <c r="U503" s="33">
        <f t="shared" si="83"/>
        <v>0</v>
      </c>
      <c r="V503" s="34">
        <f t="shared" si="84"/>
        <v>0</v>
      </c>
      <c r="W503" s="73">
        <v>135592700</v>
      </c>
      <c r="X503" s="74">
        <v>2.1750567490059192</v>
      </c>
      <c r="Y503" s="75">
        <v>6.5672624463393503E-2</v>
      </c>
      <c r="Z503" s="5">
        <f t="shared" si="85"/>
        <v>0</v>
      </c>
      <c r="AA503" s="10">
        <f t="shared" si="86"/>
        <v>0</v>
      </c>
      <c r="AB503" s="73">
        <v>1263506</v>
      </c>
      <c r="AC503" s="7">
        <f t="shared" si="87"/>
        <v>0</v>
      </c>
      <c r="AE503" s="6" t="s">
        <v>978</v>
      </c>
      <c r="AF503" s="6" t="s">
        <v>2319</v>
      </c>
      <c r="AG503" s="6" t="s">
        <v>2319</v>
      </c>
      <c r="AH503" s="6" t="s">
        <v>2319</v>
      </c>
      <c r="AI503" s="6" t="s">
        <v>2319</v>
      </c>
      <c r="AJ503" s="6" t="s">
        <v>2319</v>
      </c>
      <c r="AK503" s="6" t="s">
        <v>2319</v>
      </c>
      <c r="AL503" s="6" t="s">
        <v>2319</v>
      </c>
      <c r="AM503" s="6" t="s">
        <v>2319</v>
      </c>
      <c r="AN503" s="6" t="s">
        <v>2319</v>
      </c>
      <c r="AO503" s="6" t="s">
        <v>2319</v>
      </c>
      <c r="AP503" s="6" t="s">
        <v>2319</v>
      </c>
      <c r="AQ503" s="6" t="s">
        <v>2319</v>
      </c>
      <c r="AR503" s="6" t="s">
        <v>2319</v>
      </c>
      <c r="AS503" s="6" t="s">
        <v>2319</v>
      </c>
      <c r="AT503" s="6" t="s">
        <v>2319</v>
      </c>
    </row>
    <row r="504" spans="1:46" ht="17.25" customHeight="1" x14ac:dyDescent="0.25">
      <c r="A504" t="s">
        <v>1608</v>
      </c>
      <c r="B504" t="s">
        <v>2142</v>
      </c>
      <c r="C504" t="s">
        <v>1604</v>
      </c>
      <c r="D504" s="28" t="str">
        <f t="shared" si="77"/>
        <v>Franklin borough, Sussex County</v>
      </c>
      <c r="E504" t="s">
        <v>2214</v>
      </c>
      <c r="F504" t="s">
        <v>2206</v>
      </c>
      <c r="G504" s="32">
        <f>COUNTIFS('Raw Data from UFBs'!$A$3:$A$1389,'Summary By Town'!$A504,'Raw Data from UFBs'!$D$3:$D$1389,'Summary By Town'!$G$2)</f>
        <v>0</v>
      </c>
      <c r="H504" s="33">
        <f>SUMIFS('Raw Data from UFBs'!E$3:E$1389,'Raw Data from UFBs'!$A$3:$A$1389,'Summary By Town'!$A504,'Raw Data from UFBs'!$D$3:$D$1389,'Summary By Town'!$G$2)</f>
        <v>0</v>
      </c>
      <c r="I504" s="33">
        <f>SUMIFS('Raw Data from UFBs'!F$3:F$1389,'Raw Data from UFBs'!$A$3:$A$1389,'Summary By Town'!$A504,'Raw Data from UFBs'!$D$3:$D$1389,'Summary By Town'!$G$2)</f>
        <v>0</v>
      </c>
      <c r="J504" s="34">
        <f t="shared" si="78"/>
        <v>0</v>
      </c>
      <c r="K504" s="32">
        <f>COUNTIFS('Raw Data from UFBs'!$A$3:$A$1389,'Summary By Town'!$A504,'Raw Data from UFBs'!$D$3:$D$1389,'Summary By Town'!$K$2)</f>
        <v>0</v>
      </c>
      <c r="L504" s="33">
        <f>SUMIFS('Raw Data from UFBs'!E$3:E$1389,'Raw Data from UFBs'!$A$3:$A$1389,'Summary By Town'!$A504,'Raw Data from UFBs'!$D$3:$D$1389,'Summary By Town'!$K$2)</f>
        <v>0</v>
      </c>
      <c r="M504" s="33">
        <f>SUMIFS('Raw Data from UFBs'!F$3:F$1389,'Raw Data from UFBs'!$A$3:$A$1389,'Summary By Town'!$A504,'Raw Data from UFBs'!$D$3:$D$1389,'Summary By Town'!$K$2)</f>
        <v>0</v>
      </c>
      <c r="N504" s="34">
        <f t="shared" si="79"/>
        <v>0</v>
      </c>
      <c r="O504" s="32">
        <f>COUNTIFS('Raw Data from UFBs'!$A$3:$A$1389,'Summary By Town'!$A504,'Raw Data from UFBs'!$D$3:$D$1389,'Summary By Town'!$O$2)</f>
        <v>0</v>
      </c>
      <c r="P504" s="33">
        <f>SUMIFS('Raw Data from UFBs'!E$3:E$1389,'Raw Data from UFBs'!$A$3:$A$1389,'Summary By Town'!$A504,'Raw Data from UFBs'!$D$3:$D$1389,'Summary By Town'!$O$2)</f>
        <v>0</v>
      </c>
      <c r="Q504" s="33">
        <f>SUMIFS('Raw Data from UFBs'!F$3:F$1389,'Raw Data from UFBs'!$A$3:$A$1389,'Summary By Town'!$A504,'Raw Data from UFBs'!$D$3:$D$1389,'Summary By Town'!$O$2)</f>
        <v>0</v>
      </c>
      <c r="R504" s="34">
        <f t="shared" si="80"/>
        <v>0</v>
      </c>
      <c r="S504" s="32">
        <f t="shared" si="81"/>
        <v>0</v>
      </c>
      <c r="T504" s="33">
        <f t="shared" si="82"/>
        <v>0</v>
      </c>
      <c r="U504" s="33">
        <f t="shared" si="83"/>
        <v>0</v>
      </c>
      <c r="V504" s="34">
        <f t="shared" si="84"/>
        <v>0</v>
      </c>
      <c r="W504" s="73">
        <v>452737631</v>
      </c>
      <c r="X504" s="74">
        <v>3.7942886977137213</v>
      </c>
      <c r="Y504" s="75">
        <v>0.31030323786114911</v>
      </c>
      <c r="Z504" s="5">
        <f t="shared" si="85"/>
        <v>0</v>
      </c>
      <c r="AA504" s="10">
        <f t="shared" si="86"/>
        <v>0</v>
      </c>
      <c r="AB504" s="73">
        <v>7060108.0499999998</v>
      </c>
      <c r="AC504" s="7">
        <f t="shared" si="87"/>
        <v>0</v>
      </c>
      <c r="AE504" s="6" t="s">
        <v>1617</v>
      </c>
      <c r="AF504" s="6" t="s">
        <v>984</v>
      </c>
      <c r="AG504" s="6" t="s">
        <v>1611</v>
      </c>
      <c r="AH504" s="6" t="s">
        <v>1613</v>
      </c>
      <c r="AI504" s="6" t="s">
        <v>2319</v>
      </c>
      <c r="AJ504" s="6" t="s">
        <v>2319</v>
      </c>
      <c r="AK504" s="6" t="s">
        <v>2319</v>
      </c>
      <c r="AL504" s="6" t="s">
        <v>2319</v>
      </c>
      <c r="AM504" s="6" t="s">
        <v>2319</v>
      </c>
      <c r="AN504" s="6" t="s">
        <v>2319</v>
      </c>
      <c r="AO504" s="6" t="s">
        <v>2319</v>
      </c>
      <c r="AP504" s="6" t="s">
        <v>2319</v>
      </c>
      <c r="AQ504" s="6" t="s">
        <v>2319</v>
      </c>
      <c r="AR504" s="6" t="s">
        <v>2319</v>
      </c>
      <c r="AS504" s="6" t="s">
        <v>2319</v>
      </c>
      <c r="AT504" s="6" t="s">
        <v>2319</v>
      </c>
    </row>
    <row r="505" spans="1:46" ht="17.25" customHeight="1" x14ac:dyDescent="0.25">
      <c r="A505" t="s">
        <v>1611</v>
      </c>
      <c r="B505" t="s">
        <v>2143</v>
      </c>
      <c r="C505" t="s">
        <v>1604</v>
      </c>
      <c r="D505" s="28" t="str">
        <f t="shared" si="77"/>
        <v>Hamburg borough, Sussex County</v>
      </c>
      <c r="E505" t="s">
        <v>2214</v>
      </c>
      <c r="F505" t="s">
        <v>2206</v>
      </c>
      <c r="G505" s="32">
        <f>COUNTIFS('Raw Data from UFBs'!$A$3:$A$1389,'Summary By Town'!$A505,'Raw Data from UFBs'!$D$3:$D$1389,'Summary By Town'!$G$2)</f>
        <v>0</v>
      </c>
      <c r="H505" s="33">
        <f>SUMIFS('Raw Data from UFBs'!E$3:E$1389,'Raw Data from UFBs'!$A$3:$A$1389,'Summary By Town'!$A505,'Raw Data from UFBs'!$D$3:$D$1389,'Summary By Town'!$G$2)</f>
        <v>0</v>
      </c>
      <c r="I505" s="33">
        <f>SUMIFS('Raw Data from UFBs'!F$3:F$1389,'Raw Data from UFBs'!$A$3:$A$1389,'Summary By Town'!$A505,'Raw Data from UFBs'!$D$3:$D$1389,'Summary By Town'!$G$2)</f>
        <v>0</v>
      </c>
      <c r="J505" s="34">
        <f t="shared" si="78"/>
        <v>0</v>
      </c>
      <c r="K505" s="32">
        <f>COUNTIFS('Raw Data from UFBs'!$A$3:$A$1389,'Summary By Town'!$A505,'Raw Data from UFBs'!$D$3:$D$1389,'Summary By Town'!$K$2)</f>
        <v>0</v>
      </c>
      <c r="L505" s="33">
        <f>SUMIFS('Raw Data from UFBs'!E$3:E$1389,'Raw Data from UFBs'!$A$3:$A$1389,'Summary By Town'!$A505,'Raw Data from UFBs'!$D$3:$D$1389,'Summary By Town'!$K$2)</f>
        <v>0</v>
      </c>
      <c r="M505" s="33">
        <f>SUMIFS('Raw Data from UFBs'!F$3:F$1389,'Raw Data from UFBs'!$A$3:$A$1389,'Summary By Town'!$A505,'Raw Data from UFBs'!$D$3:$D$1389,'Summary By Town'!$K$2)</f>
        <v>0</v>
      </c>
      <c r="N505" s="34">
        <f t="shared" si="79"/>
        <v>0</v>
      </c>
      <c r="O505" s="32">
        <f>COUNTIFS('Raw Data from UFBs'!$A$3:$A$1389,'Summary By Town'!$A505,'Raw Data from UFBs'!$D$3:$D$1389,'Summary By Town'!$O$2)</f>
        <v>0</v>
      </c>
      <c r="P505" s="33">
        <f>SUMIFS('Raw Data from UFBs'!E$3:E$1389,'Raw Data from UFBs'!$A$3:$A$1389,'Summary By Town'!$A505,'Raw Data from UFBs'!$D$3:$D$1389,'Summary By Town'!$O$2)</f>
        <v>0</v>
      </c>
      <c r="Q505" s="33">
        <f>SUMIFS('Raw Data from UFBs'!F$3:F$1389,'Raw Data from UFBs'!$A$3:$A$1389,'Summary By Town'!$A505,'Raw Data from UFBs'!$D$3:$D$1389,'Summary By Town'!$O$2)</f>
        <v>0</v>
      </c>
      <c r="R505" s="34">
        <f t="shared" si="80"/>
        <v>0</v>
      </c>
      <c r="S505" s="32">
        <f t="shared" si="81"/>
        <v>0</v>
      </c>
      <c r="T505" s="33">
        <f t="shared" si="82"/>
        <v>0</v>
      </c>
      <c r="U505" s="33">
        <f t="shared" si="83"/>
        <v>0</v>
      </c>
      <c r="V505" s="34">
        <f t="shared" si="84"/>
        <v>0</v>
      </c>
      <c r="W505" s="73">
        <v>267106387</v>
      </c>
      <c r="X505" s="74">
        <v>4.1547729855690854</v>
      </c>
      <c r="Y505" s="75">
        <v>0.23331087113345655</v>
      </c>
      <c r="Z505" s="5">
        <f t="shared" si="85"/>
        <v>0</v>
      </c>
      <c r="AA505" s="10">
        <f t="shared" si="86"/>
        <v>0</v>
      </c>
      <c r="AB505" s="73">
        <v>3290309.58</v>
      </c>
      <c r="AC505" s="7">
        <f t="shared" si="87"/>
        <v>0</v>
      </c>
      <c r="AE505" s="6" t="s">
        <v>1608</v>
      </c>
      <c r="AF505" s="6" t="s">
        <v>1613</v>
      </c>
      <c r="AG505" s="6" t="s">
        <v>2319</v>
      </c>
      <c r="AH505" s="6" t="s">
        <v>2319</v>
      </c>
      <c r="AI505" s="6" t="s">
        <v>2319</v>
      </c>
      <c r="AJ505" s="6" t="s">
        <v>2319</v>
      </c>
      <c r="AK505" s="6" t="s">
        <v>2319</v>
      </c>
      <c r="AL505" s="6" t="s">
        <v>2319</v>
      </c>
      <c r="AM505" s="6" t="s">
        <v>2319</v>
      </c>
      <c r="AN505" s="6" t="s">
        <v>2319</v>
      </c>
      <c r="AO505" s="6" t="s">
        <v>2319</v>
      </c>
      <c r="AP505" s="6" t="s">
        <v>2319</v>
      </c>
      <c r="AQ505" s="6" t="s">
        <v>2319</v>
      </c>
      <c r="AR505" s="6" t="s">
        <v>2319</v>
      </c>
      <c r="AS505" s="6" t="s">
        <v>2319</v>
      </c>
      <c r="AT505" s="6" t="s">
        <v>2319</v>
      </c>
    </row>
    <row r="506" spans="1:46" ht="17.25" customHeight="1" x14ac:dyDescent="0.25">
      <c r="A506" t="s">
        <v>1614</v>
      </c>
      <c r="B506" t="s">
        <v>2144</v>
      </c>
      <c r="C506" t="s">
        <v>1604</v>
      </c>
      <c r="D506" s="28" t="str">
        <f t="shared" si="77"/>
        <v>Hopatcong borough, Sussex County</v>
      </c>
      <c r="E506" t="s">
        <v>2214</v>
      </c>
      <c r="F506" t="s">
        <v>2201</v>
      </c>
      <c r="G506" s="32">
        <f>COUNTIFS('Raw Data from UFBs'!$A$3:$A$1389,'Summary By Town'!$A506,'Raw Data from UFBs'!$D$3:$D$1389,'Summary By Town'!$G$2)</f>
        <v>0</v>
      </c>
      <c r="H506" s="33">
        <f>SUMIFS('Raw Data from UFBs'!E$3:E$1389,'Raw Data from UFBs'!$A$3:$A$1389,'Summary By Town'!$A506,'Raw Data from UFBs'!$D$3:$D$1389,'Summary By Town'!$G$2)</f>
        <v>0</v>
      </c>
      <c r="I506" s="33">
        <f>SUMIFS('Raw Data from UFBs'!F$3:F$1389,'Raw Data from UFBs'!$A$3:$A$1389,'Summary By Town'!$A506,'Raw Data from UFBs'!$D$3:$D$1389,'Summary By Town'!$G$2)</f>
        <v>0</v>
      </c>
      <c r="J506" s="34">
        <f t="shared" si="78"/>
        <v>0</v>
      </c>
      <c r="K506" s="32">
        <f>COUNTIFS('Raw Data from UFBs'!$A$3:$A$1389,'Summary By Town'!$A506,'Raw Data from UFBs'!$D$3:$D$1389,'Summary By Town'!$K$2)</f>
        <v>0</v>
      </c>
      <c r="L506" s="33">
        <f>SUMIFS('Raw Data from UFBs'!E$3:E$1389,'Raw Data from UFBs'!$A$3:$A$1389,'Summary By Town'!$A506,'Raw Data from UFBs'!$D$3:$D$1389,'Summary By Town'!$K$2)</f>
        <v>0</v>
      </c>
      <c r="M506" s="33">
        <f>SUMIFS('Raw Data from UFBs'!F$3:F$1389,'Raw Data from UFBs'!$A$3:$A$1389,'Summary By Town'!$A506,'Raw Data from UFBs'!$D$3:$D$1389,'Summary By Town'!$K$2)</f>
        <v>0</v>
      </c>
      <c r="N506" s="34">
        <f t="shared" si="79"/>
        <v>0</v>
      </c>
      <c r="O506" s="32">
        <f>COUNTIFS('Raw Data from UFBs'!$A$3:$A$1389,'Summary By Town'!$A506,'Raw Data from UFBs'!$D$3:$D$1389,'Summary By Town'!$O$2)</f>
        <v>0</v>
      </c>
      <c r="P506" s="33">
        <f>SUMIFS('Raw Data from UFBs'!E$3:E$1389,'Raw Data from UFBs'!$A$3:$A$1389,'Summary By Town'!$A506,'Raw Data from UFBs'!$D$3:$D$1389,'Summary By Town'!$O$2)</f>
        <v>0</v>
      </c>
      <c r="Q506" s="33">
        <f>SUMIFS('Raw Data from UFBs'!F$3:F$1389,'Raw Data from UFBs'!$A$3:$A$1389,'Summary By Town'!$A506,'Raw Data from UFBs'!$D$3:$D$1389,'Summary By Town'!$O$2)</f>
        <v>0</v>
      </c>
      <c r="R506" s="34">
        <f t="shared" si="80"/>
        <v>0</v>
      </c>
      <c r="S506" s="32">
        <f t="shared" si="81"/>
        <v>0</v>
      </c>
      <c r="T506" s="33">
        <f t="shared" si="82"/>
        <v>0</v>
      </c>
      <c r="U506" s="33">
        <f t="shared" si="83"/>
        <v>0</v>
      </c>
      <c r="V506" s="34">
        <f t="shared" si="84"/>
        <v>0</v>
      </c>
      <c r="W506" s="73">
        <v>1491209800</v>
      </c>
      <c r="X506" s="74">
        <v>3.3223241189686643</v>
      </c>
      <c r="Y506" s="75">
        <v>0.28338863672121445</v>
      </c>
      <c r="Z506" s="5">
        <f t="shared" si="85"/>
        <v>0</v>
      </c>
      <c r="AA506" s="10">
        <f t="shared" si="86"/>
        <v>0</v>
      </c>
      <c r="AB506" s="73">
        <v>18401035</v>
      </c>
      <c r="AC506" s="7">
        <f t="shared" si="87"/>
        <v>0</v>
      </c>
      <c r="AE506" s="6" t="s">
        <v>1543</v>
      </c>
      <c r="AF506" s="6" t="s">
        <v>1536</v>
      </c>
      <c r="AG506" s="6" t="s">
        <v>1607</v>
      </c>
      <c r="AH506" s="6" t="s">
        <v>1619</v>
      </c>
      <c r="AI506" s="6" t="s">
        <v>984</v>
      </c>
      <c r="AJ506" s="6" t="s">
        <v>862</v>
      </c>
      <c r="AK506" s="6" t="s">
        <v>2319</v>
      </c>
      <c r="AL506" s="6" t="s">
        <v>2319</v>
      </c>
      <c r="AM506" s="6" t="s">
        <v>2319</v>
      </c>
      <c r="AN506" s="6" t="s">
        <v>2319</v>
      </c>
      <c r="AO506" s="6" t="s">
        <v>2319</v>
      </c>
      <c r="AP506" s="6" t="s">
        <v>2319</v>
      </c>
      <c r="AQ506" s="6" t="s">
        <v>2319</v>
      </c>
      <c r="AR506" s="6" t="s">
        <v>2319</v>
      </c>
      <c r="AS506" s="6" t="s">
        <v>2319</v>
      </c>
      <c r="AT506" s="6" t="s">
        <v>2319</v>
      </c>
    </row>
    <row r="507" spans="1:46" ht="17.25" customHeight="1" x14ac:dyDescent="0.25">
      <c r="A507" t="s">
        <v>979</v>
      </c>
      <c r="B507" t="s">
        <v>2145</v>
      </c>
      <c r="C507" t="s">
        <v>1604</v>
      </c>
      <c r="D507" s="28" t="str">
        <f t="shared" si="77"/>
        <v>Newton town, Sussex County</v>
      </c>
      <c r="E507" t="s">
        <v>2214</v>
      </c>
      <c r="F507" t="s">
        <v>2206</v>
      </c>
      <c r="G507" s="32">
        <f>COUNTIFS('Raw Data from UFBs'!$A$3:$A$1389,'Summary By Town'!$A507,'Raw Data from UFBs'!$D$3:$D$1389,'Summary By Town'!$G$2)</f>
        <v>2</v>
      </c>
      <c r="H507" s="33">
        <f>SUMIFS('Raw Data from UFBs'!E$3:E$1389,'Raw Data from UFBs'!$A$3:$A$1389,'Summary By Town'!$A507,'Raw Data from UFBs'!$D$3:$D$1389,'Summary By Town'!$G$2)</f>
        <v>0</v>
      </c>
      <c r="I507" s="33">
        <f>SUMIFS('Raw Data from UFBs'!F$3:F$1389,'Raw Data from UFBs'!$A$3:$A$1389,'Summary By Town'!$A507,'Raw Data from UFBs'!$D$3:$D$1389,'Summary By Town'!$G$2)</f>
        <v>21561600</v>
      </c>
      <c r="J507" s="34">
        <f t="shared" si="78"/>
        <v>923962.71292011591</v>
      </c>
      <c r="K507" s="32">
        <f>COUNTIFS('Raw Data from UFBs'!$A$3:$A$1389,'Summary By Town'!$A507,'Raw Data from UFBs'!$D$3:$D$1389,'Summary By Town'!$K$2)</f>
        <v>1</v>
      </c>
      <c r="L507" s="33">
        <f>SUMIFS('Raw Data from UFBs'!E$3:E$1389,'Raw Data from UFBs'!$A$3:$A$1389,'Summary By Town'!$A507,'Raw Data from UFBs'!$D$3:$D$1389,'Summary By Town'!$K$2)</f>
        <v>0</v>
      </c>
      <c r="M507" s="33">
        <f>SUMIFS('Raw Data from UFBs'!F$3:F$1389,'Raw Data from UFBs'!$A$3:$A$1389,'Summary By Town'!$A507,'Raw Data from UFBs'!$D$3:$D$1389,'Summary By Town'!$K$2)</f>
        <v>12127700</v>
      </c>
      <c r="N507" s="34">
        <f t="shared" si="79"/>
        <v>519699.02945427474</v>
      </c>
      <c r="O507" s="32">
        <f>COUNTIFS('Raw Data from UFBs'!$A$3:$A$1389,'Summary By Town'!$A507,'Raw Data from UFBs'!$D$3:$D$1389,'Summary By Town'!$O$2)</f>
        <v>3</v>
      </c>
      <c r="P507" s="33">
        <f>SUMIFS('Raw Data from UFBs'!E$3:E$1389,'Raw Data from UFBs'!$A$3:$A$1389,'Summary By Town'!$A507,'Raw Data from UFBs'!$D$3:$D$1389,'Summary By Town'!$O$2)</f>
        <v>0</v>
      </c>
      <c r="Q507" s="33">
        <f>SUMIFS('Raw Data from UFBs'!F$3:F$1389,'Raw Data from UFBs'!$A$3:$A$1389,'Summary By Town'!$A507,'Raw Data from UFBs'!$D$3:$D$1389,'Summary By Town'!$O$2)</f>
        <v>48616800</v>
      </c>
      <c r="R507" s="34">
        <f t="shared" si="80"/>
        <v>2083338.4545439435</v>
      </c>
      <c r="S507" s="32">
        <f t="shared" si="81"/>
        <v>6</v>
      </c>
      <c r="T507" s="33">
        <f t="shared" si="82"/>
        <v>0</v>
      </c>
      <c r="U507" s="33">
        <f t="shared" si="83"/>
        <v>82306100</v>
      </c>
      <c r="V507" s="34">
        <f t="shared" si="84"/>
        <v>3527000.1969183339</v>
      </c>
      <c r="W507" s="73">
        <v>887170925</v>
      </c>
      <c r="X507" s="74">
        <v>4.2852233272118765</v>
      </c>
      <c r="Y507" s="75">
        <v>0.34481006649532325</v>
      </c>
      <c r="Z507" s="5">
        <f t="shared" si="85"/>
        <v>1216145.1724284289</v>
      </c>
      <c r="AA507" s="10">
        <f t="shared" si="86"/>
        <v>9.2773667036033666E-2</v>
      </c>
      <c r="AB507" s="73">
        <v>13130000</v>
      </c>
      <c r="AC507" s="7">
        <f t="shared" si="87"/>
        <v>9.2623394701327411E-2</v>
      </c>
      <c r="AE507" s="6" t="s">
        <v>1609</v>
      </c>
      <c r="AF507" s="6" t="s">
        <v>1605</v>
      </c>
      <c r="AG507" s="6" t="s">
        <v>1612</v>
      </c>
      <c r="AH507" s="6" t="s">
        <v>2319</v>
      </c>
      <c r="AI507" s="6" t="s">
        <v>2319</v>
      </c>
      <c r="AJ507" s="6" t="s">
        <v>2319</v>
      </c>
      <c r="AK507" s="6" t="s">
        <v>2319</v>
      </c>
      <c r="AL507" s="6" t="s">
        <v>2319</v>
      </c>
      <c r="AM507" s="6" t="s">
        <v>2319</v>
      </c>
      <c r="AN507" s="6" t="s">
        <v>2319</v>
      </c>
      <c r="AO507" s="6" t="s">
        <v>2319</v>
      </c>
      <c r="AP507" s="6" t="s">
        <v>2319</v>
      </c>
      <c r="AQ507" s="6" t="s">
        <v>2319</v>
      </c>
      <c r="AR507" s="6" t="s">
        <v>2319</v>
      </c>
      <c r="AS507" s="6" t="s">
        <v>2319</v>
      </c>
      <c r="AT507" s="6" t="s">
        <v>2319</v>
      </c>
    </row>
    <row r="508" spans="1:46" ht="17.25" customHeight="1" x14ac:dyDescent="0.25">
      <c r="A508" t="s">
        <v>1617</v>
      </c>
      <c r="B508" t="s">
        <v>2146</v>
      </c>
      <c r="C508" t="s">
        <v>1604</v>
      </c>
      <c r="D508" s="28" t="str">
        <f t="shared" si="77"/>
        <v>Ogdensburg borough, Sussex County</v>
      </c>
      <c r="E508" t="s">
        <v>2214</v>
      </c>
      <c r="F508" t="s">
        <v>2206</v>
      </c>
      <c r="G508" s="32">
        <f>COUNTIFS('Raw Data from UFBs'!$A$3:$A$1389,'Summary By Town'!$A508,'Raw Data from UFBs'!$D$3:$D$1389,'Summary By Town'!$G$2)</f>
        <v>0</v>
      </c>
      <c r="H508" s="33">
        <f>SUMIFS('Raw Data from UFBs'!E$3:E$1389,'Raw Data from UFBs'!$A$3:$A$1389,'Summary By Town'!$A508,'Raw Data from UFBs'!$D$3:$D$1389,'Summary By Town'!$G$2)</f>
        <v>0</v>
      </c>
      <c r="I508" s="33">
        <f>SUMIFS('Raw Data from UFBs'!F$3:F$1389,'Raw Data from UFBs'!$A$3:$A$1389,'Summary By Town'!$A508,'Raw Data from UFBs'!$D$3:$D$1389,'Summary By Town'!$G$2)</f>
        <v>0</v>
      </c>
      <c r="J508" s="34">
        <f t="shared" si="78"/>
        <v>0</v>
      </c>
      <c r="K508" s="32">
        <f>COUNTIFS('Raw Data from UFBs'!$A$3:$A$1389,'Summary By Town'!$A508,'Raw Data from UFBs'!$D$3:$D$1389,'Summary By Town'!$K$2)</f>
        <v>0</v>
      </c>
      <c r="L508" s="33">
        <f>SUMIFS('Raw Data from UFBs'!E$3:E$1389,'Raw Data from UFBs'!$A$3:$A$1389,'Summary By Town'!$A508,'Raw Data from UFBs'!$D$3:$D$1389,'Summary By Town'!$K$2)</f>
        <v>0</v>
      </c>
      <c r="M508" s="33">
        <f>SUMIFS('Raw Data from UFBs'!F$3:F$1389,'Raw Data from UFBs'!$A$3:$A$1389,'Summary By Town'!$A508,'Raw Data from UFBs'!$D$3:$D$1389,'Summary By Town'!$K$2)</f>
        <v>0</v>
      </c>
      <c r="N508" s="34">
        <f t="shared" si="79"/>
        <v>0</v>
      </c>
      <c r="O508" s="32">
        <f>COUNTIFS('Raw Data from UFBs'!$A$3:$A$1389,'Summary By Town'!$A508,'Raw Data from UFBs'!$D$3:$D$1389,'Summary By Town'!$O$2)</f>
        <v>0</v>
      </c>
      <c r="P508" s="33">
        <f>SUMIFS('Raw Data from UFBs'!E$3:E$1389,'Raw Data from UFBs'!$A$3:$A$1389,'Summary By Town'!$A508,'Raw Data from UFBs'!$D$3:$D$1389,'Summary By Town'!$O$2)</f>
        <v>0</v>
      </c>
      <c r="Q508" s="33">
        <f>SUMIFS('Raw Data from UFBs'!F$3:F$1389,'Raw Data from UFBs'!$A$3:$A$1389,'Summary By Town'!$A508,'Raw Data from UFBs'!$D$3:$D$1389,'Summary By Town'!$O$2)</f>
        <v>0</v>
      </c>
      <c r="R508" s="34">
        <f t="shared" si="80"/>
        <v>0</v>
      </c>
      <c r="S508" s="32">
        <f t="shared" si="81"/>
        <v>0</v>
      </c>
      <c r="T508" s="33">
        <f t="shared" si="82"/>
        <v>0</v>
      </c>
      <c r="U508" s="33">
        <f t="shared" si="83"/>
        <v>0</v>
      </c>
      <c r="V508" s="34">
        <f t="shared" si="84"/>
        <v>0</v>
      </c>
      <c r="W508" s="73">
        <v>217979178</v>
      </c>
      <c r="X508" s="74">
        <v>3.6481028679707186</v>
      </c>
      <c r="Y508" s="75">
        <v>0.31618392788703348</v>
      </c>
      <c r="Z508" s="5">
        <f t="shared" si="85"/>
        <v>0</v>
      </c>
      <c r="AA508" s="10">
        <f t="shared" si="86"/>
        <v>0</v>
      </c>
      <c r="AB508" s="73">
        <v>2928973.52</v>
      </c>
      <c r="AC508" s="7">
        <f t="shared" si="87"/>
        <v>0</v>
      </c>
      <c r="AE508" s="6" t="s">
        <v>984</v>
      </c>
      <c r="AF508" s="6" t="s">
        <v>1608</v>
      </c>
      <c r="AG508" s="6" t="s">
        <v>1613</v>
      </c>
      <c r="AH508" s="6" t="s">
        <v>2319</v>
      </c>
      <c r="AI508" s="6" t="s">
        <v>2319</v>
      </c>
      <c r="AJ508" s="6" t="s">
        <v>2319</v>
      </c>
      <c r="AK508" s="6" t="s">
        <v>2319</v>
      </c>
      <c r="AL508" s="6" t="s">
        <v>2319</v>
      </c>
      <c r="AM508" s="6" t="s">
        <v>2319</v>
      </c>
      <c r="AN508" s="6" t="s">
        <v>2319</v>
      </c>
      <c r="AO508" s="6" t="s">
        <v>2319</v>
      </c>
      <c r="AP508" s="6" t="s">
        <v>2319</v>
      </c>
      <c r="AQ508" s="6" t="s">
        <v>2319</v>
      </c>
      <c r="AR508" s="6" t="s">
        <v>2319</v>
      </c>
      <c r="AS508" s="6" t="s">
        <v>2319</v>
      </c>
      <c r="AT508" s="6" t="s">
        <v>2319</v>
      </c>
    </row>
    <row r="509" spans="1:46" ht="17.25" customHeight="1" x14ac:dyDescent="0.25">
      <c r="A509" t="s">
        <v>1619</v>
      </c>
      <c r="B509" t="s">
        <v>2147</v>
      </c>
      <c r="C509" t="s">
        <v>1604</v>
      </c>
      <c r="D509" s="28" t="str">
        <f t="shared" si="77"/>
        <v>Stanhope borough, Sussex County</v>
      </c>
      <c r="E509" t="s">
        <v>2214</v>
      </c>
      <c r="F509" t="s">
        <v>2201</v>
      </c>
      <c r="G509" s="32">
        <f>COUNTIFS('Raw Data from UFBs'!$A$3:$A$1389,'Summary By Town'!$A509,'Raw Data from UFBs'!$D$3:$D$1389,'Summary By Town'!$G$2)</f>
        <v>0</v>
      </c>
      <c r="H509" s="33">
        <f>SUMIFS('Raw Data from UFBs'!E$3:E$1389,'Raw Data from UFBs'!$A$3:$A$1389,'Summary By Town'!$A509,'Raw Data from UFBs'!$D$3:$D$1389,'Summary By Town'!$G$2)</f>
        <v>0</v>
      </c>
      <c r="I509" s="33">
        <f>SUMIFS('Raw Data from UFBs'!F$3:F$1389,'Raw Data from UFBs'!$A$3:$A$1389,'Summary By Town'!$A509,'Raw Data from UFBs'!$D$3:$D$1389,'Summary By Town'!$G$2)</f>
        <v>0</v>
      </c>
      <c r="J509" s="34">
        <f t="shared" si="78"/>
        <v>0</v>
      </c>
      <c r="K509" s="32">
        <f>COUNTIFS('Raw Data from UFBs'!$A$3:$A$1389,'Summary By Town'!$A509,'Raw Data from UFBs'!$D$3:$D$1389,'Summary By Town'!$K$2)</f>
        <v>0</v>
      </c>
      <c r="L509" s="33">
        <f>SUMIFS('Raw Data from UFBs'!E$3:E$1389,'Raw Data from UFBs'!$A$3:$A$1389,'Summary By Town'!$A509,'Raw Data from UFBs'!$D$3:$D$1389,'Summary By Town'!$K$2)</f>
        <v>0</v>
      </c>
      <c r="M509" s="33">
        <f>SUMIFS('Raw Data from UFBs'!F$3:F$1389,'Raw Data from UFBs'!$A$3:$A$1389,'Summary By Town'!$A509,'Raw Data from UFBs'!$D$3:$D$1389,'Summary By Town'!$K$2)</f>
        <v>0</v>
      </c>
      <c r="N509" s="34">
        <f t="shared" si="79"/>
        <v>0</v>
      </c>
      <c r="O509" s="32">
        <f>COUNTIFS('Raw Data from UFBs'!$A$3:$A$1389,'Summary By Town'!$A509,'Raw Data from UFBs'!$D$3:$D$1389,'Summary By Town'!$O$2)</f>
        <v>0</v>
      </c>
      <c r="P509" s="33">
        <f>SUMIFS('Raw Data from UFBs'!E$3:E$1389,'Raw Data from UFBs'!$A$3:$A$1389,'Summary By Town'!$A509,'Raw Data from UFBs'!$D$3:$D$1389,'Summary By Town'!$O$2)</f>
        <v>0</v>
      </c>
      <c r="Q509" s="33">
        <f>SUMIFS('Raw Data from UFBs'!F$3:F$1389,'Raw Data from UFBs'!$A$3:$A$1389,'Summary By Town'!$A509,'Raw Data from UFBs'!$D$3:$D$1389,'Summary By Town'!$O$2)</f>
        <v>0</v>
      </c>
      <c r="R509" s="34">
        <f t="shared" si="80"/>
        <v>0</v>
      </c>
      <c r="S509" s="32">
        <f t="shared" si="81"/>
        <v>0</v>
      </c>
      <c r="T509" s="33">
        <f t="shared" si="82"/>
        <v>0</v>
      </c>
      <c r="U509" s="33">
        <f t="shared" si="83"/>
        <v>0</v>
      </c>
      <c r="V509" s="34">
        <f t="shared" si="84"/>
        <v>0</v>
      </c>
      <c r="W509" s="73">
        <v>335272452</v>
      </c>
      <c r="X509" s="74">
        <v>4.156831039504552</v>
      </c>
      <c r="Y509" s="75">
        <v>0.28092033197424365</v>
      </c>
      <c r="Z509" s="5">
        <f t="shared" si="85"/>
        <v>0</v>
      </c>
      <c r="AA509" s="10">
        <f t="shared" si="86"/>
        <v>0</v>
      </c>
      <c r="AB509" s="73">
        <v>4884881.32</v>
      </c>
      <c r="AC509" s="7">
        <f t="shared" si="87"/>
        <v>0</v>
      </c>
      <c r="AE509" s="6" t="s">
        <v>874</v>
      </c>
      <c r="AF509" s="6" t="s">
        <v>1543</v>
      </c>
      <c r="AG509" s="6" t="s">
        <v>1607</v>
      </c>
      <c r="AH509" s="6" t="s">
        <v>1614</v>
      </c>
      <c r="AI509" s="6" t="s">
        <v>1537</v>
      </c>
      <c r="AJ509" s="6" t="s">
        <v>2319</v>
      </c>
      <c r="AK509" s="6" t="s">
        <v>2319</v>
      </c>
      <c r="AL509" s="6" t="s">
        <v>2319</v>
      </c>
      <c r="AM509" s="6" t="s">
        <v>2319</v>
      </c>
      <c r="AN509" s="6" t="s">
        <v>2319</v>
      </c>
      <c r="AO509" s="6" t="s">
        <v>2319</v>
      </c>
      <c r="AP509" s="6" t="s">
        <v>2319</v>
      </c>
      <c r="AQ509" s="6" t="s">
        <v>2319</v>
      </c>
      <c r="AR509" s="6" t="s">
        <v>2319</v>
      </c>
      <c r="AS509" s="6" t="s">
        <v>2319</v>
      </c>
      <c r="AT509" s="6" t="s">
        <v>2319</v>
      </c>
    </row>
    <row r="510" spans="1:46" ht="17.25" customHeight="1" x14ac:dyDescent="0.25">
      <c r="A510" t="s">
        <v>1621</v>
      </c>
      <c r="B510" t="s">
        <v>2148</v>
      </c>
      <c r="C510" t="s">
        <v>1604</v>
      </c>
      <c r="D510" s="28" t="str">
        <f t="shared" si="77"/>
        <v>Sussex borough, Sussex County</v>
      </c>
      <c r="E510" t="s">
        <v>2214</v>
      </c>
      <c r="F510" t="s">
        <v>2206</v>
      </c>
      <c r="G510" s="32">
        <f>COUNTIFS('Raw Data from UFBs'!$A$3:$A$1389,'Summary By Town'!$A510,'Raw Data from UFBs'!$D$3:$D$1389,'Summary By Town'!$G$2)</f>
        <v>0</v>
      </c>
      <c r="H510" s="33">
        <f>SUMIFS('Raw Data from UFBs'!E$3:E$1389,'Raw Data from UFBs'!$A$3:$A$1389,'Summary By Town'!$A510,'Raw Data from UFBs'!$D$3:$D$1389,'Summary By Town'!$G$2)</f>
        <v>0</v>
      </c>
      <c r="I510" s="33">
        <f>SUMIFS('Raw Data from UFBs'!F$3:F$1389,'Raw Data from UFBs'!$A$3:$A$1389,'Summary By Town'!$A510,'Raw Data from UFBs'!$D$3:$D$1389,'Summary By Town'!$G$2)</f>
        <v>0</v>
      </c>
      <c r="J510" s="34">
        <f t="shared" si="78"/>
        <v>0</v>
      </c>
      <c r="K510" s="32">
        <f>COUNTIFS('Raw Data from UFBs'!$A$3:$A$1389,'Summary By Town'!$A510,'Raw Data from UFBs'!$D$3:$D$1389,'Summary By Town'!$K$2)</f>
        <v>0</v>
      </c>
      <c r="L510" s="33">
        <f>SUMIFS('Raw Data from UFBs'!E$3:E$1389,'Raw Data from UFBs'!$A$3:$A$1389,'Summary By Town'!$A510,'Raw Data from UFBs'!$D$3:$D$1389,'Summary By Town'!$K$2)</f>
        <v>0</v>
      </c>
      <c r="M510" s="33">
        <f>SUMIFS('Raw Data from UFBs'!F$3:F$1389,'Raw Data from UFBs'!$A$3:$A$1389,'Summary By Town'!$A510,'Raw Data from UFBs'!$D$3:$D$1389,'Summary By Town'!$K$2)</f>
        <v>0</v>
      </c>
      <c r="N510" s="34">
        <f t="shared" si="79"/>
        <v>0</v>
      </c>
      <c r="O510" s="32">
        <f>COUNTIFS('Raw Data from UFBs'!$A$3:$A$1389,'Summary By Town'!$A510,'Raw Data from UFBs'!$D$3:$D$1389,'Summary By Town'!$O$2)</f>
        <v>0</v>
      </c>
      <c r="P510" s="33">
        <f>SUMIFS('Raw Data from UFBs'!E$3:E$1389,'Raw Data from UFBs'!$A$3:$A$1389,'Summary By Town'!$A510,'Raw Data from UFBs'!$D$3:$D$1389,'Summary By Town'!$O$2)</f>
        <v>0</v>
      </c>
      <c r="Q510" s="33">
        <f>SUMIFS('Raw Data from UFBs'!F$3:F$1389,'Raw Data from UFBs'!$A$3:$A$1389,'Summary By Town'!$A510,'Raw Data from UFBs'!$D$3:$D$1389,'Summary By Town'!$O$2)</f>
        <v>0</v>
      </c>
      <c r="R510" s="34">
        <f t="shared" si="80"/>
        <v>0</v>
      </c>
      <c r="S510" s="32">
        <f t="shared" si="81"/>
        <v>0</v>
      </c>
      <c r="T510" s="33">
        <f t="shared" si="82"/>
        <v>0</v>
      </c>
      <c r="U510" s="33">
        <f t="shared" si="83"/>
        <v>0</v>
      </c>
      <c r="V510" s="34">
        <f t="shared" si="84"/>
        <v>0</v>
      </c>
      <c r="W510" s="73">
        <v>144777800</v>
      </c>
      <c r="X510" s="74">
        <v>3.2210276667091406</v>
      </c>
      <c r="Y510" s="75">
        <v>0.24739367436061244</v>
      </c>
      <c r="Z510" s="5">
        <f t="shared" si="85"/>
        <v>0</v>
      </c>
      <c r="AA510" s="10">
        <f t="shared" si="86"/>
        <v>0</v>
      </c>
      <c r="AB510" s="73">
        <v>1547616.82</v>
      </c>
      <c r="AC510" s="7">
        <f t="shared" si="87"/>
        <v>0</v>
      </c>
      <c r="AE510" s="6" t="s">
        <v>1624</v>
      </c>
      <c r="AF510" s="6" t="s">
        <v>2319</v>
      </c>
      <c r="AG510" s="6" t="s">
        <v>2319</v>
      </c>
      <c r="AH510" s="6" t="s">
        <v>2319</v>
      </c>
      <c r="AI510" s="6" t="s">
        <v>2319</v>
      </c>
      <c r="AJ510" s="6" t="s">
        <v>2319</v>
      </c>
      <c r="AK510" s="6" t="s">
        <v>2319</v>
      </c>
      <c r="AL510" s="6" t="s">
        <v>2319</v>
      </c>
      <c r="AM510" s="6" t="s">
        <v>2319</v>
      </c>
      <c r="AN510" s="6" t="s">
        <v>2319</v>
      </c>
      <c r="AO510" s="6" t="s">
        <v>2319</v>
      </c>
      <c r="AP510" s="6" t="s">
        <v>2319</v>
      </c>
      <c r="AQ510" s="6" t="s">
        <v>2319</v>
      </c>
      <c r="AR510" s="6" t="s">
        <v>2319</v>
      </c>
      <c r="AS510" s="6" t="s">
        <v>2319</v>
      </c>
      <c r="AT510" s="6" t="s">
        <v>2319</v>
      </c>
    </row>
    <row r="511" spans="1:46" ht="17.25" customHeight="1" x14ac:dyDescent="0.25">
      <c r="A511" t="s">
        <v>1605</v>
      </c>
      <c r="B511" t="s">
        <v>2149</v>
      </c>
      <c r="C511" t="s">
        <v>1604</v>
      </c>
      <c r="D511" s="28" t="str">
        <f t="shared" si="77"/>
        <v>Andover township, Sussex County</v>
      </c>
      <c r="E511" t="s">
        <v>2214</v>
      </c>
      <c r="F511" t="s">
        <v>2204</v>
      </c>
      <c r="G511" s="32">
        <f>COUNTIFS('Raw Data from UFBs'!$A$3:$A$1389,'Summary By Town'!$A511,'Raw Data from UFBs'!$D$3:$D$1389,'Summary By Town'!$G$2)</f>
        <v>0</v>
      </c>
      <c r="H511" s="33">
        <f>SUMIFS('Raw Data from UFBs'!E$3:E$1389,'Raw Data from UFBs'!$A$3:$A$1389,'Summary By Town'!$A511,'Raw Data from UFBs'!$D$3:$D$1389,'Summary By Town'!$G$2)</f>
        <v>0</v>
      </c>
      <c r="I511" s="33">
        <f>SUMIFS('Raw Data from UFBs'!F$3:F$1389,'Raw Data from UFBs'!$A$3:$A$1389,'Summary By Town'!$A511,'Raw Data from UFBs'!$D$3:$D$1389,'Summary By Town'!$G$2)</f>
        <v>0</v>
      </c>
      <c r="J511" s="34">
        <f t="shared" si="78"/>
        <v>0</v>
      </c>
      <c r="K511" s="32">
        <f>COUNTIFS('Raw Data from UFBs'!$A$3:$A$1389,'Summary By Town'!$A511,'Raw Data from UFBs'!$D$3:$D$1389,'Summary By Town'!$K$2)</f>
        <v>0</v>
      </c>
      <c r="L511" s="33">
        <f>SUMIFS('Raw Data from UFBs'!E$3:E$1389,'Raw Data from UFBs'!$A$3:$A$1389,'Summary By Town'!$A511,'Raw Data from UFBs'!$D$3:$D$1389,'Summary By Town'!$K$2)</f>
        <v>0</v>
      </c>
      <c r="M511" s="33">
        <f>SUMIFS('Raw Data from UFBs'!F$3:F$1389,'Raw Data from UFBs'!$A$3:$A$1389,'Summary By Town'!$A511,'Raw Data from UFBs'!$D$3:$D$1389,'Summary By Town'!$K$2)</f>
        <v>0</v>
      </c>
      <c r="N511" s="34">
        <f t="shared" si="79"/>
        <v>0</v>
      </c>
      <c r="O511" s="32">
        <f>COUNTIFS('Raw Data from UFBs'!$A$3:$A$1389,'Summary By Town'!$A511,'Raw Data from UFBs'!$D$3:$D$1389,'Summary By Town'!$O$2)</f>
        <v>0</v>
      </c>
      <c r="P511" s="33">
        <f>SUMIFS('Raw Data from UFBs'!E$3:E$1389,'Raw Data from UFBs'!$A$3:$A$1389,'Summary By Town'!$A511,'Raw Data from UFBs'!$D$3:$D$1389,'Summary By Town'!$O$2)</f>
        <v>0</v>
      </c>
      <c r="Q511" s="33">
        <f>SUMIFS('Raw Data from UFBs'!F$3:F$1389,'Raw Data from UFBs'!$A$3:$A$1389,'Summary By Town'!$A511,'Raw Data from UFBs'!$D$3:$D$1389,'Summary By Town'!$O$2)</f>
        <v>0</v>
      </c>
      <c r="R511" s="34">
        <f t="shared" si="80"/>
        <v>0</v>
      </c>
      <c r="S511" s="32">
        <f t="shared" si="81"/>
        <v>0</v>
      </c>
      <c r="T511" s="33">
        <f t="shared" si="82"/>
        <v>0</v>
      </c>
      <c r="U511" s="33">
        <f t="shared" si="83"/>
        <v>0</v>
      </c>
      <c r="V511" s="34">
        <f t="shared" si="84"/>
        <v>0</v>
      </c>
      <c r="W511" s="73">
        <v>714842812</v>
      </c>
      <c r="X511" s="74">
        <v>3.6497914141312227</v>
      </c>
      <c r="Y511" s="75">
        <v>0.28288591019567544</v>
      </c>
      <c r="Z511" s="5">
        <f t="shared" si="85"/>
        <v>0</v>
      </c>
      <c r="AA511" s="10">
        <f t="shared" si="86"/>
        <v>0</v>
      </c>
      <c r="AB511" s="73">
        <v>9582546.5399999991</v>
      </c>
      <c r="AC511" s="7">
        <f t="shared" si="87"/>
        <v>0</v>
      </c>
      <c r="AE511" s="6" t="s">
        <v>1607</v>
      </c>
      <c r="AF511" s="6" t="s">
        <v>1603</v>
      </c>
      <c r="AG511" s="6" t="s">
        <v>1610</v>
      </c>
      <c r="AH511" s="6" t="s">
        <v>1609</v>
      </c>
      <c r="AI511" s="6" t="s">
        <v>984</v>
      </c>
      <c r="AJ511" s="6" t="s">
        <v>1615</v>
      </c>
      <c r="AK511" s="6" t="s">
        <v>979</v>
      </c>
      <c r="AL511" s="6" t="s">
        <v>1612</v>
      </c>
      <c r="AM511" s="6" t="s">
        <v>2319</v>
      </c>
      <c r="AN511" s="6" t="s">
        <v>2319</v>
      </c>
      <c r="AO511" s="6" t="s">
        <v>2319</v>
      </c>
      <c r="AP511" s="6" t="s">
        <v>2319</v>
      </c>
      <c r="AQ511" s="6" t="s">
        <v>2319</v>
      </c>
      <c r="AR511" s="6" t="s">
        <v>2319</v>
      </c>
      <c r="AS511" s="6" t="s">
        <v>2319</v>
      </c>
      <c r="AT511" s="6" t="s">
        <v>2319</v>
      </c>
    </row>
    <row r="512" spans="1:46" ht="17.25" customHeight="1" x14ac:dyDescent="0.25">
      <c r="A512" t="s">
        <v>1607</v>
      </c>
      <c r="B512" t="s">
        <v>2150</v>
      </c>
      <c r="C512" t="s">
        <v>1604</v>
      </c>
      <c r="D512" s="28" t="str">
        <f t="shared" si="77"/>
        <v>Byram township, Sussex County</v>
      </c>
      <c r="E512" t="s">
        <v>2214</v>
      </c>
      <c r="F512" t="s">
        <v>2204</v>
      </c>
      <c r="G512" s="32">
        <f>COUNTIFS('Raw Data from UFBs'!$A$3:$A$1389,'Summary By Town'!$A512,'Raw Data from UFBs'!$D$3:$D$1389,'Summary By Town'!$G$2)</f>
        <v>0</v>
      </c>
      <c r="H512" s="33">
        <f>SUMIFS('Raw Data from UFBs'!E$3:E$1389,'Raw Data from UFBs'!$A$3:$A$1389,'Summary By Town'!$A512,'Raw Data from UFBs'!$D$3:$D$1389,'Summary By Town'!$G$2)</f>
        <v>0</v>
      </c>
      <c r="I512" s="33">
        <f>SUMIFS('Raw Data from UFBs'!F$3:F$1389,'Raw Data from UFBs'!$A$3:$A$1389,'Summary By Town'!$A512,'Raw Data from UFBs'!$D$3:$D$1389,'Summary By Town'!$G$2)</f>
        <v>0</v>
      </c>
      <c r="J512" s="34">
        <f t="shared" si="78"/>
        <v>0</v>
      </c>
      <c r="K512" s="32">
        <f>COUNTIFS('Raw Data from UFBs'!$A$3:$A$1389,'Summary By Town'!$A512,'Raw Data from UFBs'!$D$3:$D$1389,'Summary By Town'!$K$2)</f>
        <v>0</v>
      </c>
      <c r="L512" s="33">
        <f>SUMIFS('Raw Data from UFBs'!E$3:E$1389,'Raw Data from UFBs'!$A$3:$A$1389,'Summary By Town'!$A512,'Raw Data from UFBs'!$D$3:$D$1389,'Summary By Town'!$K$2)</f>
        <v>0</v>
      </c>
      <c r="M512" s="33">
        <f>SUMIFS('Raw Data from UFBs'!F$3:F$1389,'Raw Data from UFBs'!$A$3:$A$1389,'Summary By Town'!$A512,'Raw Data from UFBs'!$D$3:$D$1389,'Summary By Town'!$K$2)</f>
        <v>0</v>
      </c>
      <c r="N512" s="34">
        <f t="shared" si="79"/>
        <v>0</v>
      </c>
      <c r="O512" s="32">
        <f>COUNTIFS('Raw Data from UFBs'!$A$3:$A$1389,'Summary By Town'!$A512,'Raw Data from UFBs'!$D$3:$D$1389,'Summary By Town'!$O$2)</f>
        <v>0</v>
      </c>
      <c r="P512" s="33">
        <f>SUMIFS('Raw Data from UFBs'!E$3:E$1389,'Raw Data from UFBs'!$A$3:$A$1389,'Summary By Town'!$A512,'Raw Data from UFBs'!$D$3:$D$1389,'Summary By Town'!$O$2)</f>
        <v>0</v>
      </c>
      <c r="Q512" s="33">
        <f>SUMIFS('Raw Data from UFBs'!F$3:F$1389,'Raw Data from UFBs'!$A$3:$A$1389,'Summary By Town'!$A512,'Raw Data from UFBs'!$D$3:$D$1389,'Summary By Town'!$O$2)</f>
        <v>0</v>
      </c>
      <c r="R512" s="34">
        <f t="shared" si="80"/>
        <v>0</v>
      </c>
      <c r="S512" s="32">
        <f t="shared" si="81"/>
        <v>0</v>
      </c>
      <c r="T512" s="33">
        <f t="shared" si="82"/>
        <v>0</v>
      </c>
      <c r="U512" s="33">
        <f t="shared" si="83"/>
        <v>0</v>
      </c>
      <c r="V512" s="34">
        <f t="shared" si="84"/>
        <v>0</v>
      </c>
      <c r="W512" s="73">
        <v>994988800</v>
      </c>
      <c r="X512" s="74">
        <v>3.5680461082841815</v>
      </c>
      <c r="Y512" s="75">
        <v>0.26505744985591184</v>
      </c>
      <c r="Z512" s="5">
        <f t="shared" si="85"/>
        <v>0</v>
      </c>
      <c r="AA512" s="10">
        <f t="shared" si="86"/>
        <v>0</v>
      </c>
      <c r="AB512" s="73">
        <v>11679370.41</v>
      </c>
      <c r="AC512" s="7">
        <f t="shared" si="87"/>
        <v>0</v>
      </c>
      <c r="AE512" s="6" t="s">
        <v>874</v>
      </c>
      <c r="AF512" s="6" t="s">
        <v>1543</v>
      </c>
      <c r="AG512" s="6" t="s">
        <v>1619</v>
      </c>
      <c r="AH512" s="6" t="s">
        <v>1637</v>
      </c>
      <c r="AI512" s="6" t="s">
        <v>1614</v>
      </c>
      <c r="AJ512" s="6" t="s">
        <v>1603</v>
      </c>
      <c r="AK512" s="6" t="s">
        <v>1610</v>
      </c>
      <c r="AL512" s="6" t="s">
        <v>1605</v>
      </c>
      <c r="AM512" s="6" t="s">
        <v>984</v>
      </c>
      <c r="AN512" s="6" t="s">
        <v>2319</v>
      </c>
      <c r="AO512" s="6" t="s">
        <v>2319</v>
      </c>
      <c r="AP512" s="6" t="s">
        <v>2319</v>
      </c>
      <c r="AQ512" s="6" t="s">
        <v>2319</v>
      </c>
      <c r="AR512" s="6" t="s">
        <v>2319</v>
      </c>
      <c r="AS512" s="6" t="s">
        <v>2319</v>
      </c>
      <c r="AT512" s="6" t="s">
        <v>2319</v>
      </c>
    </row>
    <row r="513" spans="1:46" ht="17.25" customHeight="1" x14ac:dyDescent="0.25">
      <c r="A513" t="s">
        <v>978</v>
      </c>
      <c r="B513" t="s">
        <v>2151</v>
      </c>
      <c r="C513" t="s">
        <v>1604</v>
      </c>
      <c r="D513" s="28" t="str">
        <f t="shared" si="77"/>
        <v>Frankford township, Sussex County</v>
      </c>
      <c r="E513" t="s">
        <v>2214</v>
      </c>
      <c r="F513" t="s">
        <v>2204</v>
      </c>
      <c r="G513" s="32">
        <f>COUNTIFS('Raw Data from UFBs'!$A$3:$A$1389,'Summary By Town'!$A513,'Raw Data from UFBs'!$D$3:$D$1389,'Summary By Town'!$G$2)</f>
        <v>0</v>
      </c>
      <c r="H513" s="33">
        <f>SUMIFS('Raw Data from UFBs'!E$3:E$1389,'Raw Data from UFBs'!$A$3:$A$1389,'Summary By Town'!$A513,'Raw Data from UFBs'!$D$3:$D$1389,'Summary By Town'!$G$2)</f>
        <v>0</v>
      </c>
      <c r="I513" s="33">
        <f>SUMIFS('Raw Data from UFBs'!F$3:F$1389,'Raw Data from UFBs'!$A$3:$A$1389,'Summary By Town'!$A513,'Raw Data from UFBs'!$D$3:$D$1389,'Summary By Town'!$G$2)</f>
        <v>0</v>
      </c>
      <c r="J513" s="34">
        <f t="shared" si="78"/>
        <v>0</v>
      </c>
      <c r="K513" s="32">
        <f>COUNTIFS('Raw Data from UFBs'!$A$3:$A$1389,'Summary By Town'!$A513,'Raw Data from UFBs'!$D$3:$D$1389,'Summary By Town'!$K$2)</f>
        <v>0</v>
      </c>
      <c r="L513" s="33">
        <f>SUMIFS('Raw Data from UFBs'!E$3:E$1389,'Raw Data from UFBs'!$A$3:$A$1389,'Summary By Town'!$A513,'Raw Data from UFBs'!$D$3:$D$1389,'Summary By Town'!$K$2)</f>
        <v>0</v>
      </c>
      <c r="M513" s="33">
        <f>SUMIFS('Raw Data from UFBs'!F$3:F$1389,'Raw Data from UFBs'!$A$3:$A$1389,'Summary By Town'!$A513,'Raw Data from UFBs'!$D$3:$D$1389,'Summary By Town'!$K$2)</f>
        <v>0</v>
      </c>
      <c r="N513" s="34">
        <f t="shared" si="79"/>
        <v>0</v>
      </c>
      <c r="O513" s="32">
        <f>COUNTIFS('Raw Data from UFBs'!$A$3:$A$1389,'Summary By Town'!$A513,'Raw Data from UFBs'!$D$3:$D$1389,'Summary By Town'!$O$2)</f>
        <v>1</v>
      </c>
      <c r="P513" s="33">
        <f>SUMIFS('Raw Data from UFBs'!E$3:E$1389,'Raw Data from UFBs'!$A$3:$A$1389,'Summary By Town'!$A513,'Raw Data from UFBs'!$D$3:$D$1389,'Summary By Town'!$O$2)</f>
        <v>9778.6</v>
      </c>
      <c r="Q513" s="33">
        <f>SUMIFS('Raw Data from UFBs'!F$3:F$1389,'Raw Data from UFBs'!$A$3:$A$1389,'Summary By Town'!$A513,'Raw Data from UFBs'!$D$3:$D$1389,'Summary By Town'!$O$2)</f>
        <v>1232000</v>
      </c>
      <c r="R513" s="34">
        <f t="shared" si="80"/>
        <v>31745.940527397524</v>
      </c>
      <c r="S513" s="32">
        <f t="shared" si="81"/>
        <v>1</v>
      </c>
      <c r="T513" s="33">
        <f t="shared" si="82"/>
        <v>9778.6</v>
      </c>
      <c r="U513" s="33">
        <f t="shared" si="83"/>
        <v>1232000</v>
      </c>
      <c r="V513" s="34">
        <f t="shared" si="84"/>
        <v>31745.940527397524</v>
      </c>
      <c r="W513" s="73">
        <v>795425500</v>
      </c>
      <c r="X513" s="74">
        <v>2.5767808869640847</v>
      </c>
      <c r="Y513" s="75">
        <v>0.14912380247227597</v>
      </c>
      <c r="Z513" s="5">
        <f t="shared" si="85"/>
        <v>3275.8533496488508</v>
      </c>
      <c r="AA513" s="10">
        <f t="shared" si="86"/>
        <v>1.548856555390794E-3</v>
      </c>
      <c r="AB513" s="73">
        <v>4273701.62</v>
      </c>
      <c r="AC513" s="7">
        <f t="shared" si="87"/>
        <v>7.665142868932555E-4</v>
      </c>
      <c r="AE513" s="6" t="s">
        <v>1606</v>
      </c>
      <c r="AF513" s="6" t="s">
        <v>1615</v>
      </c>
      <c r="AG513" s="6" t="s">
        <v>1618</v>
      </c>
      <c r="AH513" s="6" t="s">
        <v>1624</v>
      </c>
      <c r="AI513" s="6" t="s">
        <v>1616</v>
      </c>
      <c r="AJ513" s="6" t="s">
        <v>1612</v>
      </c>
      <c r="AK513" s="6" t="s">
        <v>2319</v>
      </c>
      <c r="AL513" s="6" t="s">
        <v>2319</v>
      </c>
      <c r="AM513" s="6" t="s">
        <v>2319</v>
      </c>
      <c r="AN513" s="6" t="s">
        <v>2319</v>
      </c>
      <c r="AO513" s="6" t="s">
        <v>2319</v>
      </c>
      <c r="AP513" s="6" t="s">
        <v>2319</v>
      </c>
      <c r="AQ513" s="6" t="s">
        <v>2319</v>
      </c>
      <c r="AR513" s="6" t="s">
        <v>2319</v>
      </c>
      <c r="AS513" s="6" t="s">
        <v>2319</v>
      </c>
      <c r="AT513" s="6" t="s">
        <v>2319</v>
      </c>
    </row>
    <row r="514" spans="1:46" ht="17.25" customHeight="1" x14ac:dyDescent="0.25">
      <c r="A514" t="s">
        <v>1609</v>
      </c>
      <c r="B514" t="s">
        <v>2152</v>
      </c>
      <c r="C514" t="s">
        <v>1604</v>
      </c>
      <c r="D514" s="28" t="str">
        <f t="shared" si="77"/>
        <v>Fredon township, Sussex County</v>
      </c>
      <c r="E514" t="s">
        <v>2214</v>
      </c>
      <c r="F514" t="s">
        <v>2204</v>
      </c>
      <c r="G514" s="32">
        <f>COUNTIFS('Raw Data from UFBs'!$A$3:$A$1389,'Summary By Town'!$A514,'Raw Data from UFBs'!$D$3:$D$1389,'Summary By Town'!$G$2)</f>
        <v>0</v>
      </c>
      <c r="H514" s="33">
        <f>SUMIFS('Raw Data from UFBs'!E$3:E$1389,'Raw Data from UFBs'!$A$3:$A$1389,'Summary By Town'!$A514,'Raw Data from UFBs'!$D$3:$D$1389,'Summary By Town'!$G$2)</f>
        <v>0</v>
      </c>
      <c r="I514" s="33">
        <f>SUMIFS('Raw Data from UFBs'!F$3:F$1389,'Raw Data from UFBs'!$A$3:$A$1389,'Summary By Town'!$A514,'Raw Data from UFBs'!$D$3:$D$1389,'Summary By Town'!$G$2)</f>
        <v>0</v>
      </c>
      <c r="J514" s="34">
        <f t="shared" si="78"/>
        <v>0</v>
      </c>
      <c r="K514" s="32">
        <f>COUNTIFS('Raw Data from UFBs'!$A$3:$A$1389,'Summary By Town'!$A514,'Raw Data from UFBs'!$D$3:$D$1389,'Summary By Town'!$K$2)</f>
        <v>0</v>
      </c>
      <c r="L514" s="33">
        <f>SUMIFS('Raw Data from UFBs'!E$3:E$1389,'Raw Data from UFBs'!$A$3:$A$1389,'Summary By Town'!$A514,'Raw Data from UFBs'!$D$3:$D$1389,'Summary By Town'!$K$2)</f>
        <v>0</v>
      </c>
      <c r="M514" s="33">
        <f>SUMIFS('Raw Data from UFBs'!F$3:F$1389,'Raw Data from UFBs'!$A$3:$A$1389,'Summary By Town'!$A514,'Raw Data from UFBs'!$D$3:$D$1389,'Summary By Town'!$K$2)</f>
        <v>0</v>
      </c>
      <c r="N514" s="34">
        <f t="shared" si="79"/>
        <v>0</v>
      </c>
      <c r="O514" s="32">
        <f>COUNTIFS('Raw Data from UFBs'!$A$3:$A$1389,'Summary By Town'!$A514,'Raw Data from UFBs'!$D$3:$D$1389,'Summary By Town'!$O$2)</f>
        <v>0</v>
      </c>
      <c r="P514" s="33">
        <f>SUMIFS('Raw Data from UFBs'!E$3:E$1389,'Raw Data from UFBs'!$A$3:$A$1389,'Summary By Town'!$A514,'Raw Data from UFBs'!$D$3:$D$1389,'Summary By Town'!$O$2)</f>
        <v>0</v>
      </c>
      <c r="Q514" s="33">
        <f>SUMIFS('Raw Data from UFBs'!F$3:F$1389,'Raw Data from UFBs'!$A$3:$A$1389,'Summary By Town'!$A514,'Raw Data from UFBs'!$D$3:$D$1389,'Summary By Town'!$O$2)</f>
        <v>0</v>
      </c>
      <c r="R514" s="34">
        <f t="shared" si="80"/>
        <v>0</v>
      </c>
      <c r="S514" s="32">
        <f t="shared" si="81"/>
        <v>0</v>
      </c>
      <c r="T514" s="33">
        <f t="shared" si="82"/>
        <v>0</v>
      </c>
      <c r="U514" s="33">
        <f t="shared" si="83"/>
        <v>0</v>
      </c>
      <c r="V514" s="34">
        <f t="shared" si="84"/>
        <v>0</v>
      </c>
      <c r="W514" s="73">
        <v>464605869</v>
      </c>
      <c r="X514" s="74">
        <v>2.9376113125435683</v>
      </c>
      <c r="Y514" s="75">
        <v>0.14458299613443257</v>
      </c>
      <c r="Z514" s="5">
        <f t="shared" si="85"/>
        <v>0</v>
      </c>
      <c r="AA514" s="10">
        <f t="shared" si="86"/>
        <v>0</v>
      </c>
      <c r="AB514" s="73">
        <v>2882518</v>
      </c>
      <c r="AC514" s="7">
        <f t="shared" si="87"/>
        <v>0</v>
      </c>
      <c r="AE514" s="6" t="s">
        <v>1610</v>
      </c>
      <c r="AF514" s="6" t="s">
        <v>1084</v>
      </c>
      <c r="AG514" s="6" t="s">
        <v>1605</v>
      </c>
      <c r="AH514" s="6" t="s">
        <v>979</v>
      </c>
      <c r="AI514" s="6" t="s">
        <v>1612</v>
      </c>
      <c r="AJ514" s="6" t="s">
        <v>1620</v>
      </c>
      <c r="AK514" s="6" t="s">
        <v>2319</v>
      </c>
      <c r="AL514" s="6" t="s">
        <v>2319</v>
      </c>
      <c r="AM514" s="6" t="s">
        <v>2319</v>
      </c>
      <c r="AN514" s="6" t="s">
        <v>2319</v>
      </c>
      <c r="AO514" s="6" t="s">
        <v>2319</v>
      </c>
      <c r="AP514" s="6" t="s">
        <v>2319</v>
      </c>
      <c r="AQ514" s="6" t="s">
        <v>2319</v>
      </c>
      <c r="AR514" s="6" t="s">
        <v>2319</v>
      </c>
      <c r="AS514" s="6" t="s">
        <v>2319</v>
      </c>
      <c r="AT514" s="6" t="s">
        <v>2319</v>
      </c>
    </row>
    <row r="515" spans="1:46" ht="17.25" customHeight="1" x14ac:dyDescent="0.25">
      <c r="A515" t="s">
        <v>1610</v>
      </c>
      <c r="B515" t="s">
        <v>2153</v>
      </c>
      <c r="C515" t="s">
        <v>1604</v>
      </c>
      <c r="D515" s="28" t="str">
        <f t="shared" si="77"/>
        <v>Green township, Sussex County</v>
      </c>
      <c r="E515" t="s">
        <v>2214</v>
      </c>
      <c r="F515" t="s">
        <v>2204</v>
      </c>
      <c r="G515" s="32">
        <f>COUNTIFS('Raw Data from UFBs'!$A$3:$A$1389,'Summary By Town'!$A515,'Raw Data from UFBs'!$D$3:$D$1389,'Summary By Town'!$G$2)</f>
        <v>0</v>
      </c>
      <c r="H515" s="33">
        <f>SUMIFS('Raw Data from UFBs'!E$3:E$1389,'Raw Data from UFBs'!$A$3:$A$1389,'Summary By Town'!$A515,'Raw Data from UFBs'!$D$3:$D$1389,'Summary By Town'!$G$2)</f>
        <v>0</v>
      </c>
      <c r="I515" s="33">
        <f>SUMIFS('Raw Data from UFBs'!F$3:F$1389,'Raw Data from UFBs'!$A$3:$A$1389,'Summary By Town'!$A515,'Raw Data from UFBs'!$D$3:$D$1389,'Summary By Town'!$G$2)</f>
        <v>0</v>
      </c>
      <c r="J515" s="34">
        <f t="shared" si="78"/>
        <v>0</v>
      </c>
      <c r="K515" s="32">
        <f>COUNTIFS('Raw Data from UFBs'!$A$3:$A$1389,'Summary By Town'!$A515,'Raw Data from UFBs'!$D$3:$D$1389,'Summary By Town'!$K$2)</f>
        <v>0</v>
      </c>
      <c r="L515" s="33">
        <f>SUMIFS('Raw Data from UFBs'!E$3:E$1389,'Raw Data from UFBs'!$A$3:$A$1389,'Summary By Town'!$A515,'Raw Data from UFBs'!$D$3:$D$1389,'Summary By Town'!$K$2)</f>
        <v>0</v>
      </c>
      <c r="M515" s="33">
        <f>SUMIFS('Raw Data from UFBs'!F$3:F$1389,'Raw Data from UFBs'!$A$3:$A$1389,'Summary By Town'!$A515,'Raw Data from UFBs'!$D$3:$D$1389,'Summary By Town'!$K$2)</f>
        <v>0</v>
      </c>
      <c r="N515" s="34">
        <f t="shared" si="79"/>
        <v>0</v>
      </c>
      <c r="O515" s="32">
        <f>COUNTIFS('Raw Data from UFBs'!$A$3:$A$1389,'Summary By Town'!$A515,'Raw Data from UFBs'!$D$3:$D$1389,'Summary By Town'!$O$2)</f>
        <v>0</v>
      </c>
      <c r="P515" s="33">
        <f>SUMIFS('Raw Data from UFBs'!E$3:E$1389,'Raw Data from UFBs'!$A$3:$A$1389,'Summary By Town'!$A515,'Raw Data from UFBs'!$D$3:$D$1389,'Summary By Town'!$O$2)</f>
        <v>0</v>
      </c>
      <c r="Q515" s="33">
        <f>SUMIFS('Raw Data from UFBs'!F$3:F$1389,'Raw Data from UFBs'!$A$3:$A$1389,'Summary By Town'!$A515,'Raw Data from UFBs'!$D$3:$D$1389,'Summary By Town'!$O$2)</f>
        <v>0</v>
      </c>
      <c r="R515" s="34">
        <f t="shared" si="80"/>
        <v>0</v>
      </c>
      <c r="S515" s="32">
        <f t="shared" si="81"/>
        <v>0</v>
      </c>
      <c r="T515" s="33">
        <f t="shared" si="82"/>
        <v>0</v>
      </c>
      <c r="U515" s="33">
        <f t="shared" si="83"/>
        <v>0</v>
      </c>
      <c r="V515" s="34">
        <f t="shared" si="84"/>
        <v>0</v>
      </c>
      <c r="W515" s="73">
        <v>467810200</v>
      </c>
      <c r="X515" s="74">
        <v>3.4641876718093823</v>
      </c>
      <c r="Y515" s="75">
        <v>0.17517888047296126</v>
      </c>
      <c r="Z515" s="5">
        <f t="shared" si="85"/>
        <v>0</v>
      </c>
      <c r="AA515" s="10">
        <f t="shared" si="86"/>
        <v>0</v>
      </c>
      <c r="AB515" s="73">
        <v>3536564.16</v>
      </c>
      <c r="AC515" s="7">
        <f t="shared" si="87"/>
        <v>0</v>
      </c>
      <c r="AE515" s="6" t="s">
        <v>1607</v>
      </c>
      <c r="AF515" s="6" t="s">
        <v>1637</v>
      </c>
      <c r="AG515" s="6" t="s">
        <v>1603</v>
      </c>
      <c r="AH515" s="6" t="s">
        <v>1084</v>
      </c>
      <c r="AI515" s="6" t="s">
        <v>1609</v>
      </c>
      <c r="AJ515" s="6" t="s">
        <v>1605</v>
      </c>
      <c r="AK515" s="6" t="s">
        <v>2319</v>
      </c>
      <c r="AL515" s="6" t="s">
        <v>2319</v>
      </c>
      <c r="AM515" s="6" t="s">
        <v>2319</v>
      </c>
      <c r="AN515" s="6" t="s">
        <v>2319</v>
      </c>
      <c r="AO515" s="6" t="s">
        <v>2319</v>
      </c>
      <c r="AP515" s="6" t="s">
        <v>2319</v>
      </c>
      <c r="AQ515" s="6" t="s">
        <v>2319</v>
      </c>
      <c r="AR515" s="6" t="s">
        <v>2319</v>
      </c>
      <c r="AS515" s="6" t="s">
        <v>2319</v>
      </c>
      <c r="AT515" s="6" t="s">
        <v>2319</v>
      </c>
    </row>
    <row r="516" spans="1:46" ht="17.25" customHeight="1" x14ac:dyDescent="0.25">
      <c r="A516" t="s">
        <v>1612</v>
      </c>
      <c r="B516" t="s">
        <v>2154</v>
      </c>
      <c r="C516" t="s">
        <v>1604</v>
      </c>
      <c r="D516" s="28" t="str">
        <f t="shared" si="77"/>
        <v>Hampton township, Sussex County</v>
      </c>
      <c r="E516" t="s">
        <v>2214</v>
      </c>
      <c r="F516" t="s">
        <v>2204</v>
      </c>
      <c r="G516" s="32">
        <f>COUNTIFS('Raw Data from UFBs'!$A$3:$A$1389,'Summary By Town'!$A516,'Raw Data from UFBs'!$D$3:$D$1389,'Summary By Town'!$G$2)</f>
        <v>0</v>
      </c>
      <c r="H516" s="33">
        <f>SUMIFS('Raw Data from UFBs'!E$3:E$1389,'Raw Data from UFBs'!$A$3:$A$1389,'Summary By Town'!$A516,'Raw Data from UFBs'!$D$3:$D$1389,'Summary By Town'!$G$2)</f>
        <v>0</v>
      </c>
      <c r="I516" s="33">
        <f>SUMIFS('Raw Data from UFBs'!F$3:F$1389,'Raw Data from UFBs'!$A$3:$A$1389,'Summary By Town'!$A516,'Raw Data from UFBs'!$D$3:$D$1389,'Summary By Town'!$G$2)</f>
        <v>0</v>
      </c>
      <c r="J516" s="34">
        <f t="shared" si="78"/>
        <v>0</v>
      </c>
      <c r="K516" s="32">
        <f>COUNTIFS('Raw Data from UFBs'!$A$3:$A$1389,'Summary By Town'!$A516,'Raw Data from UFBs'!$D$3:$D$1389,'Summary By Town'!$K$2)</f>
        <v>0</v>
      </c>
      <c r="L516" s="33">
        <f>SUMIFS('Raw Data from UFBs'!E$3:E$1389,'Raw Data from UFBs'!$A$3:$A$1389,'Summary By Town'!$A516,'Raw Data from UFBs'!$D$3:$D$1389,'Summary By Town'!$K$2)</f>
        <v>0</v>
      </c>
      <c r="M516" s="33">
        <f>SUMIFS('Raw Data from UFBs'!F$3:F$1389,'Raw Data from UFBs'!$A$3:$A$1389,'Summary By Town'!$A516,'Raw Data from UFBs'!$D$3:$D$1389,'Summary By Town'!$K$2)</f>
        <v>0</v>
      </c>
      <c r="N516" s="34">
        <f t="shared" si="79"/>
        <v>0</v>
      </c>
      <c r="O516" s="32">
        <f>COUNTIFS('Raw Data from UFBs'!$A$3:$A$1389,'Summary By Town'!$A516,'Raw Data from UFBs'!$D$3:$D$1389,'Summary By Town'!$O$2)</f>
        <v>0</v>
      </c>
      <c r="P516" s="33">
        <f>SUMIFS('Raw Data from UFBs'!E$3:E$1389,'Raw Data from UFBs'!$A$3:$A$1389,'Summary By Town'!$A516,'Raw Data from UFBs'!$D$3:$D$1389,'Summary By Town'!$O$2)</f>
        <v>0</v>
      </c>
      <c r="Q516" s="33">
        <f>SUMIFS('Raw Data from UFBs'!F$3:F$1389,'Raw Data from UFBs'!$A$3:$A$1389,'Summary By Town'!$A516,'Raw Data from UFBs'!$D$3:$D$1389,'Summary By Town'!$O$2)</f>
        <v>0</v>
      </c>
      <c r="R516" s="34">
        <f t="shared" si="80"/>
        <v>0</v>
      </c>
      <c r="S516" s="32">
        <f t="shared" si="81"/>
        <v>0</v>
      </c>
      <c r="T516" s="33">
        <f t="shared" si="82"/>
        <v>0</v>
      </c>
      <c r="U516" s="33">
        <f t="shared" si="83"/>
        <v>0</v>
      </c>
      <c r="V516" s="34">
        <f t="shared" si="84"/>
        <v>0</v>
      </c>
      <c r="W516" s="73">
        <v>683535000</v>
      </c>
      <c r="X516" s="74">
        <v>2.9580446692977218</v>
      </c>
      <c r="Y516" s="75">
        <v>0.16741013465977106</v>
      </c>
      <c r="Z516" s="5">
        <f t="shared" si="85"/>
        <v>0</v>
      </c>
      <c r="AA516" s="10">
        <f t="shared" si="86"/>
        <v>0</v>
      </c>
      <c r="AB516" s="73">
        <v>4415420.5</v>
      </c>
      <c r="AC516" s="7">
        <f t="shared" si="87"/>
        <v>0</v>
      </c>
      <c r="AE516" s="6" t="s">
        <v>1609</v>
      </c>
      <c r="AF516" s="6" t="s">
        <v>1605</v>
      </c>
      <c r="AG516" s="6" t="s">
        <v>1615</v>
      </c>
      <c r="AH516" s="6" t="s">
        <v>1623</v>
      </c>
      <c r="AI516" s="6" t="s">
        <v>978</v>
      </c>
      <c r="AJ516" s="6" t="s">
        <v>1618</v>
      </c>
      <c r="AK516" s="6" t="s">
        <v>979</v>
      </c>
      <c r="AL516" s="6" t="s">
        <v>1620</v>
      </c>
      <c r="AM516" s="6" t="s">
        <v>2319</v>
      </c>
      <c r="AN516" s="6" t="s">
        <v>2319</v>
      </c>
      <c r="AO516" s="6" t="s">
        <v>2319</v>
      </c>
      <c r="AP516" s="6" t="s">
        <v>2319</v>
      </c>
      <c r="AQ516" s="6" t="s">
        <v>2319</v>
      </c>
      <c r="AR516" s="6" t="s">
        <v>2319</v>
      </c>
      <c r="AS516" s="6" t="s">
        <v>2319</v>
      </c>
      <c r="AT516" s="6" t="s">
        <v>2319</v>
      </c>
    </row>
    <row r="517" spans="1:46" ht="17.25" customHeight="1" x14ac:dyDescent="0.25">
      <c r="A517" t="s">
        <v>1613</v>
      </c>
      <c r="B517" t="s">
        <v>2155</v>
      </c>
      <c r="C517" t="s">
        <v>1604</v>
      </c>
      <c r="D517" s="28" t="str">
        <f t="shared" ref="D517:D568" si="88">B517&amp;", "&amp;C517&amp;" County"</f>
        <v>Hardyston township, Sussex County</v>
      </c>
      <c r="E517" t="s">
        <v>2214</v>
      </c>
      <c r="F517" t="s">
        <v>2204</v>
      </c>
      <c r="G517" s="32">
        <f>COUNTIFS('Raw Data from UFBs'!$A$3:$A$1389,'Summary By Town'!$A517,'Raw Data from UFBs'!$D$3:$D$1389,'Summary By Town'!$G$2)</f>
        <v>0</v>
      </c>
      <c r="H517" s="33">
        <f>SUMIFS('Raw Data from UFBs'!E$3:E$1389,'Raw Data from UFBs'!$A$3:$A$1389,'Summary By Town'!$A517,'Raw Data from UFBs'!$D$3:$D$1389,'Summary By Town'!$G$2)</f>
        <v>0</v>
      </c>
      <c r="I517" s="33">
        <f>SUMIFS('Raw Data from UFBs'!F$3:F$1389,'Raw Data from UFBs'!$A$3:$A$1389,'Summary By Town'!$A517,'Raw Data from UFBs'!$D$3:$D$1389,'Summary By Town'!$G$2)</f>
        <v>0</v>
      </c>
      <c r="J517" s="34">
        <f t="shared" ref="J517:J568" si="89">IFERROR((I517/100)*$X517,"--")</f>
        <v>0</v>
      </c>
      <c r="K517" s="32">
        <f>COUNTIFS('Raw Data from UFBs'!$A$3:$A$1389,'Summary By Town'!$A517,'Raw Data from UFBs'!$D$3:$D$1389,'Summary By Town'!$K$2)</f>
        <v>0</v>
      </c>
      <c r="L517" s="33">
        <f>SUMIFS('Raw Data from UFBs'!E$3:E$1389,'Raw Data from UFBs'!$A$3:$A$1389,'Summary By Town'!$A517,'Raw Data from UFBs'!$D$3:$D$1389,'Summary By Town'!$K$2)</f>
        <v>0</v>
      </c>
      <c r="M517" s="33">
        <f>SUMIFS('Raw Data from UFBs'!F$3:F$1389,'Raw Data from UFBs'!$A$3:$A$1389,'Summary By Town'!$A517,'Raw Data from UFBs'!$D$3:$D$1389,'Summary By Town'!$K$2)</f>
        <v>0</v>
      </c>
      <c r="N517" s="34">
        <f t="shared" ref="N517:N568" si="90">IFERROR((M517/100)*$X517,"--")</f>
        <v>0</v>
      </c>
      <c r="O517" s="32">
        <f>COUNTIFS('Raw Data from UFBs'!$A$3:$A$1389,'Summary By Town'!$A517,'Raw Data from UFBs'!$D$3:$D$1389,'Summary By Town'!$O$2)</f>
        <v>0</v>
      </c>
      <c r="P517" s="33">
        <f>SUMIFS('Raw Data from UFBs'!E$3:E$1389,'Raw Data from UFBs'!$A$3:$A$1389,'Summary By Town'!$A517,'Raw Data from UFBs'!$D$3:$D$1389,'Summary By Town'!$O$2)</f>
        <v>0</v>
      </c>
      <c r="Q517" s="33">
        <f>SUMIFS('Raw Data from UFBs'!F$3:F$1389,'Raw Data from UFBs'!$A$3:$A$1389,'Summary By Town'!$A517,'Raw Data from UFBs'!$D$3:$D$1389,'Summary By Town'!$O$2)</f>
        <v>0</v>
      </c>
      <c r="R517" s="34">
        <f t="shared" ref="R517:R568" si="91">IFERROR((Q517/100)*$X517,"--")</f>
        <v>0</v>
      </c>
      <c r="S517" s="32">
        <f t="shared" ref="S517:S568" si="92">O517+K517+G517</f>
        <v>0</v>
      </c>
      <c r="T517" s="33">
        <f t="shared" ref="T517:T568" si="93">P517+L517+H517</f>
        <v>0</v>
      </c>
      <c r="U517" s="33">
        <f t="shared" ref="U517:U568" si="94">Q517+M517+I517</f>
        <v>0</v>
      </c>
      <c r="V517" s="34">
        <f t="shared" ref="V517:V568" si="95">R517+N517+J517</f>
        <v>0</v>
      </c>
      <c r="W517" s="73">
        <v>1199076267</v>
      </c>
      <c r="X517" s="74">
        <v>2.8310885432108686</v>
      </c>
      <c r="Y517" s="75">
        <v>0.24280515046672763</v>
      </c>
      <c r="Z517" s="5">
        <f t="shared" ref="Z517:Z568" si="96">(V517-T517)*Y517</f>
        <v>0</v>
      </c>
      <c r="AA517" s="10">
        <f t="shared" ref="AA517:AA568" si="97">U517/W517</f>
        <v>0</v>
      </c>
      <c r="AB517" s="73">
        <v>11032628.9</v>
      </c>
      <c r="AC517" s="7">
        <f t="shared" ref="AC517:AC568" si="98">Z517/AB517</f>
        <v>0</v>
      </c>
      <c r="AE517" s="6" t="s">
        <v>1617</v>
      </c>
      <c r="AF517" s="6" t="s">
        <v>984</v>
      </c>
      <c r="AG517" s="6" t="s">
        <v>1608</v>
      </c>
      <c r="AH517" s="6" t="s">
        <v>1611</v>
      </c>
      <c r="AI517" s="6" t="s">
        <v>1615</v>
      </c>
      <c r="AJ517" s="6" t="s">
        <v>1581</v>
      </c>
      <c r="AK517" s="6" t="s">
        <v>1622</v>
      </c>
      <c r="AL517" s="6" t="s">
        <v>1624</v>
      </c>
      <c r="AM517" s="6" t="s">
        <v>862</v>
      </c>
      <c r="AN517" s="6" t="s">
        <v>2319</v>
      </c>
      <c r="AO517" s="6" t="s">
        <v>2319</v>
      </c>
      <c r="AP517" s="6" t="s">
        <v>2319</v>
      </c>
      <c r="AQ517" s="6" t="s">
        <v>2319</v>
      </c>
      <c r="AR517" s="6" t="s">
        <v>2319</v>
      </c>
      <c r="AS517" s="6" t="s">
        <v>2319</v>
      </c>
      <c r="AT517" s="6" t="s">
        <v>2319</v>
      </c>
    </row>
    <row r="518" spans="1:46" ht="17.25" customHeight="1" x14ac:dyDescent="0.25">
      <c r="A518" t="s">
        <v>1615</v>
      </c>
      <c r="B518" t="s">
        <v>2156</v>
      </c>
      <c r="C518" t="s">
        <v>1604</v>
      </c>
      <c r="D518" s="28" t="str">
        <f t="shared" si="88"/>
        <v>Lafayette township, Sussex County</v>
      </c>
      <c r="E518" t="s">
        <v>2214</v>
      </c>
      <c r="F518" t="s">
        <v>2204</v>
      </c>
      <c r="G518" s="32">
        <f>COUNTIFS('Raw Data from UFBs'!$A$3:$A$1389,'Summary By Town'!$A518,'Raw Data from UFBs'!$D$3:$D$1389,'Summary By Town'!$G$2)</f>
        <v>0</v>
      </c>
      <c r="H518" s="33">
        <f>SUMIFS('Raw Data from UFBs'!E$3:E$1389,'Raw Data from UFBs'!$A$3:$A$1389,'Summary By Town'!$A518,'Raw Data from UFBs'!$D$3:$D$1389,'Summary By Town'!$G$2)</f>
        <v>0</v>
      </c>
      <c r="I518" s="33">
        <f>SUMIFS('Raw Data from UFBs'!F$3:F$1389,'Raw Data from UFBs'!$A$3:$A$1389,'Summary By Town'!$A518,'Raw Data from UFBs'!$D$3:$D$1389,'Summary By Town'!$G$2)</f>
        <v>0</v>
      </c>
      <c r="J518" s="34">
        <f t="shared" si="89"/>
        <v>0</v>
      </c>
      <c r="K518" s="32">
        <f>COUNTIFS('Raw Data from UFBs'!$A$3:$A$1389,'Summary By Town'!$A518,'Raw Data from UFBs'!$D$3:$D$1389,'Summary By Town'!$K$2)</f>
        <v>0</v>
      </c>
      <c r="L518" s="33">
        <f>SUMIFS('Raw Data from UFBs'!E$3:E$1389,'Raw Data from UFBs'!$A$3:$A$1389,'Summary By Town'!$A518,'Raw Data from UFBs'!$D$3:$D$1389,'Summary By Town'!$K$2)</f>
        <v>0</v>
      </c>
      <c r="M518" s="33">
        <f>SUMIFS('Raw Data from UFBs'!F$3:F$1389,'Raw Data from UFBs'!$A$3:$A$1389,'Summary By Town'!$A518,'Raw Data from UFBs'!$D$3:$D$1389,'Summary By Town'!$K$2)</f>
        <v>0</v>
      </c>
      <c r="N518" s="34">
        <f t="shared" si="90"/>
        <v>0</v>
      </c>
      <c r="O518" s="32">
        <f>COUNTIFS('Raw Data from UFBs'!$A$3:$A$1389,'Summary By Town'!$A518,'Raw Data from UFBs'!$D$3:$D$1389,'Summary By Town'!$O$2)</f>
        <v>0</v>
      </c>
      <c r="P518" s="33">
        <f>SUMIFS('Raw Data from UFBs'!E$3:E$1389,'Raw Data from UFBs'!$A$3:$A$1389,'Summary By Town'!$A518,'Raw Data from UFBs'!$D$3:$D$1389,'Summary By Town'!$O$2)</f>
        <v>0</v>
      </c>
      <c r="Q518" s="33">
        <f>SUMIFS('Raw Data from UFBs'!F$3:F$1389,'Raw Data from UFBs'!$A$3:$A$1389,'Summary By Town'!$A518,'Raw Data from UFBs'!$D$3:$D$1389,'Summary By Town'!$O$2)</f>
        <v>0</v>
      </c>
      <c r="R518" s="34">
        <f t="shared" si="91"/>
        <v>0</v>
      </c>
      <c r="S518" s="32">
        <f t="shared" si="92"/>
        <v>0</v>
      </c>
      <c r="T518" s="33">
        <f t="shared" si="93"/>
        <v>0</v>
      </c>
      <c r="U518" s="33">
        <f t="shared" si="94"/>
        <v>0</v>
      </c>
      <c r="V518" s="34">
        <f t="shared" si="95"/>
        <v>0</v>
      </c>
      <c r="W518" s="73">
        <v>356546740</v>
      </c>
      <c r="X518" s="74">
        <v>2.7063389621045517</v>
      </c>
      <c r="Y518" s="75">
        <v>0.10766986591316804</v>
      </c>
      <c r="Z518" s="5">
        <f t="shared" si="96"/>
        <v>0</v>
      </c>
      <c r="AA518" s="10">
        <f t="shared" si="97"/>
        <v>0</v>
      </c>
      <c r="AB518" s="73">
        <v>2326580.2000000002</v>
      </c>
      <c r="AC518" s="7">
        <f t="shared" si="98"/>
        <v>0</v>
      </c>
      <c r="AE518" s="6" t="s">
        <v>1605</v>
      </c>
      <c r="AF518" s="6" t="s">
        <v>984</v>
      </c>
      <c r="AG518" s="6" t="s">
        <v>1613</v>
      </c>
      <c r="AH518" s="6" t="s">
        <v>978</v>
      </c>
      <c r="AI518" s="6" t="s">
        <v>1624</v>
      </c>
      <c r="AJ518" s="6" t="s">
        <v>1612</v>
      </c>
      <c r="AK518" s="6" t="s">
        <v>2319</v>
      </c>
      <c r="AL518" s="6" t="s">
        <v>2319</v>
      </c>
      <c r="AM518" s="6" t="s">
        <v>2319</v>
      </c>
      <c r="AN518" s="6" t="s">
        <v>2319</v>
      </c>
      <c r="AO518" s="6" t="s">
        <v>2319</v>
      </c>
      <c r="AP518" s="6" t="s">
        <v>2319</v>
      </c>
      <c r="AQ518" s="6" t="s">
        <v>2319</v>
      </c>
      <c r="AR518" s="6" t="s">
        <v>2319</v>
      </c>
      <c r="AS518" s="6" t="s">
        <v>2319</v>
      </c>
      <c r="AT518" s="6" t="s">
        <v>2319</v>
      </c>
    </row>
    <row r="519" spans="1:46" ht="17.25" customHeight="1" x14ac:dyDescent="0.25">
      <c r="A519" t="s">
        <v>1616</v>
      </c>
      <c r="B519" t="s">
        <v>2157</v>
      </c>
      <c r="C519" t="s">
        <v>1604</v>
      </c>
      <c r="D519" s="28" t="str">
        <f t="shared" si="88"/>
        <v>Montague township, Sussex County</v>
      </c>
      <c r="E519" t="s">
        <v>2214</v>
      </c>
      <c r="F519" t="s">
        <v>2204</v>
      </c>
      <c r="G519" s="32">
        <f>COUNTIFS('Raw Data from UFBs'!$A$3:$A$1389,'Summary By Town'!$A519,'Raw Data from UFBs'!$D$3:$D$1389,'Summary By Town'!$G$2)</f>
        <v>0</v>
      </c>
      <c r="H519" s="33">
        <f>SUMIFS('Raw Data from UFBs'!E$3:E$1389,'Raw Data from UFBs'!$A$3:$A$1389,'Summary By Town'!$A519,'Raw Data from UFBs'!$D$3:$D$1389,'Summary By Town'!$G$2)</f>
        <v>0</v>
      </c>
      <c r="I519" s="33">
        <f>SUMIFS('Raw Data from UFBs'!F$3:F$1389,'Raw Data from UFBs'!$A$3:$A$1389,'Summary By Town'!$A519,'Raw Data from UFBs'!$D$3:$D$1389,'Summary By Town'!$G$2)</f>
        <v>0</v>
      </c>
      <c r="J519" s="34">
        <f t="shared" si="89"/>
        <v>0</v>
      </c>
      <c r="K519" s="32">
        <f>COUNTIFS('Raw Data from UFBs'!$A$3:$A$1389,'Summary By Town'!$A519,'Raw Data from UFBs'!$D$3:$D$1389,'Summary By Town'!$K$2)</f>
        <v>0</v>
      </c>
      <c r="L519" s="33">
        <f>SUMIFS('Raw Data from UFBs'!E$3:E$1389,'Raw Data from UFBs'!$A$3:$A$1389,'Summary By Town'!$A519,'Raw Data from UFBs'!$D$3:$D$1389,'Summary By Town'!$K$2)</f>
        <v>0</v>
      </c>
      <c r="M519" s="33">
        <f>SUMIFS('Raw Data from UFBs'!F$3:F$1389,'Raw Data from UFBs'!$A$3:$A$1389,'Summary By Town'!$A519,'Raw Data from UFBs'!$D$3:$D$1389,'Summary By Town'!$K$2)</f>
        <v>0</v>
      </c>
      <c r="N519" s="34">
        <f t="shared" si="90"/>
        <v>0</v>
      </c>
      <c r="O519" s="32">
        <f>COUNTIFS('Raw Data from UFBs'!$A$3:$A$1389,'Summary By Town'!$A519,'Raw Data from UFBs'!$D$3:$D$1389,'Summary By Town'!$O$2)</f>
        <v>0</v>
      </c>
      <c r="P519" s="33">
        <f>SUMIFS('Raw Data from UFBs'!E$3:E$1389,'Raw Data from UFBs'!$A$3:$A$1389,'Summary By Town'!$A519,'Raw Data from UFBs'!$D$3:$D$1389,'Summary By Town'!$O$2)</f>
        <v>0</v>
      </c>
      <c r="Q519" s="33">
        <f>SUMIFS('Raw Data from UFBs'!F$3:F$1389,'Raw Data from UFBs'!$A$3:$A$1389,'Summary By Town'!$A519,'Raw Data from UFBs'!$D$3:$D$1389,'Summary By Town'!$O$2)</f>
        <v>0</v>
      </c>
      <c r="R519" s="34">
        <f t="shared" si="91"/>
        <v>0</v>
      </c>
      <c r="S519" s="32">
        <f t="shared" si="92"/>
        <v>0</v>
      </c>
      <c r="T519" s="33">
        <f t="shared" si="93"/>
        <v>0</v>
      </c>
      <c r="U519" s="33">
        <f t="shared" si="94"/>
        <v>0</v>
      </c>
      <c r="V519" s="34">
        <f t="shared" si="95"/>
        <v>0</v>
      </c>
      <c r="W519" s="73">
        <v>437241900</v>
      </c>
      <c r="X519" s="74">
        <v>2.8175808726380769</v>
      </c>
      <c r="Y519" s="75">
        <v>0.14532413561359292</v>
      </c>
      <c r="Z519" s="5">
        <f t="shared" si="96"/>
        <v>0</v>
      </c>
      <c r="AA519" s="10">
        <f t="shared" si="97"/>
        <v>0</v>
      </c>
      <c r="AB519" s="73">
        <v>2620063.89</v>
      </c>
      <c r="AC519" s="7">
        <f t="shared" si="98"/>
        <v>0</v>
      </c>
      <c r="AE519" s="6" t="s">
        <v>978</v>
      </c>
      <c r="AF519" s="6" t="s">
        <v>1618</v>
      </c>
      <c r="AG519" s="6" t="s">
        <v>1624</v>
      </c>
      <c r="AH519" s="6" t="s">
        <v>2319</v>
      </c>
      <c r="AI519" s="6" t="s">
        <v>2319</v>
      </c>
      <c r="AJ519" s="6" t="s">
        <v>2319</v>
      </c>
      <c r="AK519" s="6" t="s">
        <v>2319</v>
      </c>
      <c r="AL519" s="6" t="s">
        <v>2319</v>
      </c>
      <c r="AM519" s="6" t="s">
        <v>2319</v>
      </c>
      <c r="AN519" s="6" t="s">
        <v>2319</v>
      </c>
      <c r="AO519" s="6" t="s">
        <v>2319</v>
      </c>
      <c r="AP519" s="6" t="s">
        <v>2319</v>
      </c>
      <c r="AQ519" s="6" t="s">
        <v>2319</v>
      </c>
      <c r="AR519" s="6" t="s">
        <v>2319</v>
      </c>
      <c r="AS519" s="6" t="s">
        <v>2319</v>
      </c>
      <c r="AT519" s="6" t="s">
        <v>2319</v>
      </c>
    </row>
    <row r="520" spans="1:46" ht="17.25" customHeight="1" x14ac:dyDescent="0.25">
      <c r="A520" t="s">
        <v>1618</v>
      </c>
      <c r="B520" t="s">
        <v>2158</v>
      </c>
      <c r="C520" t="s">
        <v>1604</v>
      </c>
      <c r="D520" s="28" t="str">
        <f t="shared" si="88"/>
        <v>Sandyston township, Sussex County</v>
      </c>
      <c r="E520" t="s">
        <v>2214</v>
      </c>
      <c r="F520" t="s">
        <v>2204</v>
      </c>
      <c r="G520" s="32">
        <f>COUNTIFS('Raw Data from UFBs'!$A$3:$A$1389,'Summary By Town'!$A520,'Raw Data from UFBs'!$D$3:$D$1389,'Summary By Town'!$G$2)</f>
        <v>0</v>
      </c>
      <c r="H520" s="33">
        <f>SUMIFS('Raw Data from UFBs'!E$3:E$1389,'Raw Data from UFBs'!$A$3:$A$1389,'Summary By Town'!$A520,'Raw Data from UFBs'!$D$3:$D$1389,'Summary By Town'!$G$2)</f>
        <v>0</v>
      </c>
      <c r="I520" s="33">
        <f>SUMIFS('Raw Data from UFBs'!F$3:F$1389,'Raw Data from UFBs'!$A$3:$A$1389,'Summary By Town'!$A520,'Raw Data from UFBs'!$D$3:$D$1389,'Summary By Town'!$G$2)</f>
        <v>0</v>
      </c>
      <c r="J520" s="34">
        <f t="shared" si="89"/>
        <v>0</v>
      </c>
      <c r="K520" s="32">
        <f>COUNTIFS('Raw Data from UFBs'!$A$3:$A$1389,'Summary By Town'!$A520,'Raw Data from UFBs'!$D$3:$D$1389,'Summary By Town'!$K$2)</f>
        <v>0</v>
      </c>
      <c r="L520" s="33">
        <f>SUMIFS('Raw Data from UFBs'!E$3:E$1389,'Raw Data from UFBs'!$A$3:$A$1389,'Summary By Town'!$A520,'Raw Data from UFBs'!$D$3:$D$1389,'Summary By Town'!$K$2)</f>
        <v>0</v>
      </c>
      <c r="M520" s="33">
        <f>SUMIFS('Raw Data from UFBs'!F$3:F$1389,'Raw Data from UFBs'!$A$3:$A$1389,'Summary By Town'!$A520,'Raw Data from UFBs'!$D$3:$D$1389,'Summary By Town'!$K$2)</f>
        <v>0</v>
      </c>
      <c r="N520" s="34">
        <f t="shared" si="90"/>
        <v>0</v>
      </c>
      <c r="O520" s="32">
        <f>COUNTIFS('Raw Data from UFBs'!$A$3:$A$1389,'Summary By Town'!$A520,'Raw Data from UFBs'!$D$3:$D$1389,'Summary By Town'!$O$2)</f>
        <v>0</v>
      </c>
      <c r="P520" s="33">
        <f>SUMIFS('Raw Data from UFBs'!E$3:E$1389,'Raw Data from UFBs'!$A$3:$A$1389,'Summary By Town'!$A520,'Raw Data from UFBs'!$D$3:$D$1389,'Summary By Town'!$O$2)</f>
        <v>0</v>
      </c>
      <c r="Q520" s="33">
        <f>SUMIFS('Raw Data from UFBs'!F$3:F$1389,'Raw Data from UFBs'!$A$3:$A$1389,'Summary By Town'!$A520,'Raw Data from UFBs'!$D$3:$D$1389,'Summary By Town'!$O$2)</f>
        <v>0</v>
      </c>
      <c r="R520" s="34">
        <f t="shared" si="91"/>
        <v>0</v>
      </c>
      <c r="S520" s="32">
        <f t="shared" si="92"/>
        <v>0</v>
      </c>
      <c r="T520" s="33">
        <f t="shared" si="93"/>
        <v>0</v>
      </c>
      <c r="U520" s="33">
        <f t="shared" si="94"/>
        <v>0</v>
      </c>
      <c r="V520" s="34">
        <f t="shared" si="95"/>
        <v>0</v>
      </c>
      <c r="W520" s="73">
        <v>405832600</v>
      </c>
      <c r="X520" s="74">
        <v>2.6009161190054466</v>
      </c>
      <c r="Y520" s="75">
        <v>0.1039424423331063</v>
      </c>
      <c r="Z520" s="5">
        <f t="shared" si="96"/>
        <v>0</v>
      </c>
      <c r="AA520" s="10">
        <f t="shared" si="97"/>
        <v>0</v>
      </c>
      <c r="AB520" s="73">
        <v>1512973.38</v>
      </c>
      <c r="AC520" s="7">
        <f t="shared" si="98"/>
        <v>0</v>
      </c>
      <c r="AE520" s="6" t="s">
        <v>1623</v>
      </c>
      <c r="AF520" s="6" t="s">
        <v>978</v>
      </c>
      <c r="AG520" s="6" t="s">
        <v>1624</v>
      </c>
      <c r="AH520" s="6" t="s">
        <v>1616</v>
      </c>
      <c r="AI520" s="6" t="s">
        <v>1612</v>
      </c>
      <c r="AJ520" s="6" t="s">
        <v>1620</v>
      </c>
      <c r="AK520" s="6" t="s">
        <v>2319</v>
      </c>
      <c r="AL520" s="6" t="s">
        <v>2319</v>
      </c>
      <c r="AM520" s="6" t="s">
        <v>2319</v>
      </c>
      <c r="AN520" s="6" t="s">
        <v>2319</v>
      </c>
      <c r="AO520" s="6" t="s">
        <v>2319</v>
      </c>
      <c r="AP520" s="6" t="s">
        <v>2319</v>
      </c>
      <c r="AQ520" s="6" t="s">
        <v>2319</v>
      </c>
      <c r="AR520" s="6" t="s">
        <v>2319</v>
      </c>
      <c r="AS520" s="6" t="s">
        <v>2319</v>
      </c>
      <c r="AT520" s="6" t="s">
        <v>2319</v>
      </c>
    </row>
    <row r="521" spans="1:46" ht="17.25" customHeight="1" x14ac:dyDescent="0.25">
      <c r="A521" t="s">
        <v>984</v>
      </c>
      <c r="B521" t="s">
        <v>2159</v>
      </c>
      <c r="C521" t="s">
        <v>1604</v>
      </c>
      <c r="D521" s="28" t="str">
        <f t="shared" si="88"/>
        <v>Sparta township, Sussex County</v>
      </c>
      <c r="E521" t="s">
        <v>2214</v>
      </c>
      <c r="F521" t="s">
        <v>2204</v>
      </c>
      <c r="G521" s="32">
        <f>COUNTIFS('Raw Data from UFBs'!$A$3:$A$1389,'Summary By Town'!$A521,'Raw Data from UFBs'!$D$3:$D$1389,'Summary By Town'!$G$2)</f>
        <v>3</v>
      </c>
      <c r="H521" s="33">
        <f>SUMIFS('Raw Data from UFBs'!E$3:E$1389,'Raw Data from UFBs'!$A$3:$A$1389,'Summary By Town'!$A521,'Raw Data from UFBs'!$D$3:$D$1389,'Summary By Town'!$G$2)</f>
        <v>15637.779999999999</v>
      </c>
      <c r="I521" s="33">
        <f>SUMIFS('Raw Data from UFBs'!F$3:F$1389,'Raw Data from UFBs'!$A$3:$A$1389,'Summary By Town'!$A521,'Raw Data from UFBs'!$D$3:$D$1389,'Summary By Town'!$G$2)</f>
        <v>2660200</v>
      </c>
      <c r="J521" s="34">
        <f t="shared" si="89"/>
        <v>88093.237843794253</v>
      </c>
      <c r="K521" s="32">
        <f>COUNTIFS('Raw Data from UFBs'!$A$3:$A$1389,'Summary By Town'!$A521,'Raw Data from UFBs'!$D$3:$D$1389,'Summary By Town'!$K$2)</f>
        <v>0</v>
      </c>
      <c r="L521" s="33">
        <f>SUMIFS('Raw Data from UFBs'!E$3:E$1389,'Raw Data from UFBs'!$A$3:$A$1389,'Summary By Town'!$A521,'Raw Data from UFBs'!$D$3:$D$1389,'Summary By Town'!$K$2)</f>
        <v>0</v>
      </c>
      <c r="M521" s="33">
        <f>SUMIFS('Raw Data from UFBs'!F$3:F$1389,'Raw Data from UFBs'!$A$3:$A$1389,'Summary By Town'!$A521,'Raw Data from UFBs'!$D$3:$D$1389,'Summary By Town'!$K$2)</f>
        <v>0</v>
      </c>
      <c r="N521" s="34">
        <f t="shared" si="90"/>
        <v>0</v>
      </c>
      <c r="O521" s="32">
        <f>COUNTIFS('Raw Data from UFBs'!$A$3:$A$1389,'Summary By Town'!$A521,'Raw Data from UFBs'!$D$3:$D$1389,'Summary By Town'!$O$2)</f>
        <v>0</v>
      </c>
      <c r="P521" s="33">
        <f>SUMIFS('Raw Data from UFBs'!E$3:E$1389,'Raw Data from UFBs'!$A$3:$A$1389,'Summary By Town'!$A521,'Raw Data from UFBs'!$D$3:$D$1389,'Summary By Town'!$O$2)</f>
        <v>0</v>
      </c>
      <c r="Q521" s="33">
        <f>SUMIFS('Raw Data from UFBs'!F$3:F$1389,'Raw Data from UFBs'!$A$3:$A$1389,'Summary By Town'!$A521,'Raw Data from UFBs'!$D$3:$D$1389,'Summary By Town'!$O$2)</f>
        <v>0</v>
      </c>
      <c r="R521" s="34">
        <f t="shared" si="91"/>
        <v>0</v>
      </c>
      <c r="S521" s="32">
        <f t="shared" si="92"/>
        <v>3</v>
      </c>
      <c r="T521" s="33">
        <f t="shared" si="93"/>
        <v>15637.779999999999</v>
      </c>
      <c r="U521" s="33">
        <f t="shared" si="94"/>
        <v>2660200</v>
      </c>
      <c r="V521" s="34">
        <f t="shared" si="95"/>
        <v>88093.237843794253</v>
      </c>
      <c r="W521" s="73">
        <v>3224801600</v>
      </c>
      <c r="X521" s="74">
        <v>3.3115268718064148</v>
      </c>
      <c r="Y521" s="75">
        <v>0.19267389589795483</v>
      </c>
      <c r="Z521" s="5">
        <f t="shared" si="96"/>
        <v>13960.275341833869</v>
      </c>
      <c r="AA521" s="10">
        <f t="shared" si="97"/>
        <v>8.2491896555744704E-4</v>
      </c>
      <c r="AB521" s="73">
        <v>25844949.939999998</v>
      </c>
      <c r="AC521" s="7">
        <f t="shared" si="98"/>
        <v>5.4015486097837924E-4</v>
      </c>
      <c r="AE521" s="6" t="s">
        <v>1607</v>
      </c>
      <c r="AF521" s="6" t="s">
        <v>1614</v>
      </c>
      <c r="AG521" s="6" t="s">
        <v>1605</v>
      </c>
      <c r="AH521" s="6" t="s">
        <v>1617</v>
      </c>
      <c r="AI521" s="6" t="s">
        <v>1608</v>
      </c>
      <c r="AJ521" s="6" t="s">
        <v>1615</v>
      </c>
      <c r="AK521" s="6" t="s">
        <v>1613</v>
      </c>
      <c r="AL521" s="6" t="s">
        <v>862</v>
      </c>
      <c r="AM521" s="6" t="s">
        <v>2319</v>
      </c>
      <c r="AN521" s="6" t="s">
        <v>2319</v>
      </c>
      <c r="AO521" s="6" t="s">
        <v>2319</v>
      </c>
      <c r="AP521" s="6" t="s">
        <v>2319</v>
      </c>
      <c r="AQ521" s="6" t="s">
        <v>2319</v>
      </c>
      <c r="AR521" s="6" t="s">
        <v>2319</v>
      </c>
      <c r="AS521" s="6" t="s">
        <v>2319</v>
      </c>
      <c r="AT521" s="6" t="s">
        <v>2319</v>
      </c>
    </row>
    <row r="522" spans="1:46" ht="17.25" customHeight="1" x14ac:dyDescent="0.25">
      <c r="A522" t="s">
        <v>1620</v>
      </c>
      <c r="B522" t="s">
        <v>2160</v>
      </c>
      <c r="C522" t="s">
        <v>1604</v>
      </c>
      <c r="D522" s="28" t="str">
        <f t="shared" si="88"/>
        <v>Stillwater township, Sussex County</v>
      </c>
      <c r="E522" t="s">
        <v>2214</v>
      </c>
      <c r="F522" t="s">
        <v>2204</v>
      </c>
      <c r="G522" s="32">
        <f>COUNTIFS('Raw Data from UFBs'!$A$3:$A$1389,'Summary By Town'!$A522,'Raw Data from UFBs'!$D$3:$D$1389,'Summary By Town'!$G$2)</f>
        <v>0</v>
      </c>
      <c r="H522" s="33">
        <f>SUMIFS('Raw Data from UFBs'!E$3:E$1389,'Raw Data from UFBs'!$A$3:$A$1389,'Summary By Town'!$A522,'Raw Data from UFBs'!$D$3:$D$1389,'Summary By Town'!$G$2)</f>
        <v>0</v>
      </c>
      <c r="I522" s="33">
        <f>SUMIFS('Raw Data from UFBs'!F$3:F$1389,'Raw Data from UFBs'!$A$3:$A$1389,'Summary By Town'!$A522,'Raw Data from UFBs'!$D$3:$D$1389,'Summary By Town'!$G$2)</f>
        <v>0</v>
      </c>
      <c r="J522" s="34">
        <f t="shared" si="89"/>
        <v>0</v>
      </c>
      <c r="K522" s="32">
        <f>COUNTIFS('Raw Data from UFBs'!$A$3:$A$1389,'Summary By Town'!$A522,'Raw Data from UFBs'!$D$3:$D$1389,'Summary By Town'!$K$2)</f>
        <v>0</v>
      </c>
      <c r="L522" s="33">
        <f>SUMIFS('Raw Data from UFBs'!E$3:E$1389,'Raw Data from UFBs'!$A$3:$A$1389,'Summary By Town'!$A522,'Raw Data from UFBs'!$D$3:$D$1389,'Summary By Town'!$K$2)</f>
        <v>0</v>
      </c>
      <c r="M522" s="33">
        <f>SUMIFS('Raw Data from UFBs'!F$3:F$1389,'Raw Data from UFBs'!$A$3:$A$1389,'Summary By Town'!$A522,'Raw Data from UFBs'!$D$3:$D$1389,'Summary By Town'!$K$2)</f>
        <v>0</v>
      </c>
      <c r="N522" s="34">
        <f t="shared" si="90"/>
        <v>0</v>
      </c>
      <c r="O522" s="32">
        <f>COUNTIFS('Raw Data from UFBs'!$A$3:$A$1389,'Summary By Town'!$A522,'Raw Data from UFBs'!$D$3:$D$1389,'Summary By Town'!$O$2)</f>
        <v>0</v>
      </c>
      <c r="P522" s="33">
        <f>SUMIFS('Raw Data from UFBs'!E$3:E$1389,'Raw Data from UFBs'!$A$3:$A$1389,'Summary By Town'!$A522,'Raw Data from UFBs'!$D$3:$D$1389,'Summary By Town'!$O$2)</f>
        <v>0</v>
      </c>
      <c r="Q522" s="33">
        <f>SUMIFS('Raw Data from UFBs'!F$3:F$1389,'Raw Data from UFBs'!$A$3:$A$1389,'Summary By Town'!$A522,'Raw Data from UFBs'!$D$3:$D$1389,'Summary By Town'!$O$2)</f>
        <v>0</v>
      </c>
      <c r="R522" s="34">
        <f t="shared" si="91"/>
        <v>0</v>
      </c>
      <c r="S522" s="32">
        <f t="shared" si="92"/>
        <v>0</v>
      </c>
      <c r="T522" s="33">
        <f t="shared" si="93"/>
        <v>0</v>
      </c>
      <c r="U522" s="33">
        <f t="shared" si="94"/>
        <v>0</v>
      </c>
      <c r="V522" s="34">
        <f t="shared" si="95"/>
        <v>0</v>
      </c>
      <c r="W522" s="73">
        <v>476369511</v>
      </c>
      <c r="X522" s="74">
        <v>3.0798783781683499</v>
      </c>
      <c r="Y522" s="75">
        <v>0.16170194248804651</v>
      </c>
      <c r="Z522" s="5">
        <f t="shared" si="96"/>
        <v>0</v>
      </c>
      <c r="AA522" s="10">
        <f t="shared" si="97"/>
        <v>0</v>
      </c>
      <c r="AB522" s="73">
        <v>3805392.23</v>
      </c>
      <c r="AC522" s="7">
        <f t="shared" si="98"/>
        <v>0</v>
      </c>
      <c r="AE522" s="6" t="s">
        <v>1084</v>
      </c>
      <c r="AF522" s="6" t="s">
        <v>1609</v>
      </c>
      <c r="AG522" s="6" t="s">
        <v>1644</v>
      </c>
      <c r="AH522" s="6" t="s">
        <v>1623</v>
      </c>
      <c r="AI522" s="6" t="s">
        <v>1618</v>
      </c>
      <c r="AJ522" s="6" t="s">
        <v>1612</v>
      </c>
      <c r="AK522" s="6" t="s">
        <v>2319</v>
      </c>
      <c r="AL522" s="6" t="s">
        <v>2319</v>
      </c>
      <c r="AM522" s="6" t="s">
        <v>2319</v>
      </c>
      <c r="AN522" s="6" t="s">
        <v>2319</v>
      </c>
      <c r="AO522" s="6" t="s">
        <v>2319</v>
      </c>
      <c r="AP522" s="6" t="s">
        <v>2319</v>
      </c>
      <c r="AQ522" s="6" t="s">
        <v>2319</v>
      </c>
      <c r="AR522" s="6" t="s">
        <v>2319</v>
      </c>
      <c r="AS522" s="6" t="s">
        <v>2319</v>
      </c>
      <c r="AT522" s="6" t="s">
        <v>2319</v>
      </c>
    </row>
    <row r="523" spans="1:46" ht="17.25" customHeight="1" x14ac:dyDescent="0.25">
      <c r="A523" t="s">
        <v>1622</v>
      </c>
      <c r="B523" t="s">
        <v>2161</v>
      </c>
      <c r="C523" t="s">
        <v>1604</v>
      </c>
      <c r="D523" s="28" t="str">
        <f t="shared" si="88"/>
        <v>Vernon township, Sussex County</v>
      </c>
      <c r="E523" t="s">
        <v>2214</v>
      </c>
      <c r="F523" t="s">
        <v>2204</v>
      </c>
      <c r="G523" s="32">
        <f>COUNTIFS('Raw Data from UFBs'!$A$3:$A$1389,'Summary By Town'!$A523,'Raw Data from UFBs'!$D$3:$D$1389,'Summary By Town'!$G$2)</f>
        <v>0</v>
      </c>
      <c r="H523" s="33">
        <f>SUMIFS('Raw Data from UFBs'!E$3:E$1389,'Raw Data from UFBs'!$A$3:$A$1389,'Summary By Town'!$A523,'Raw Data from UFBs'!$D$3:$D$1389,'Summary By Town'!$G$2)</f>
        <v>0</v>
      </c>
      <c r="I523" s="33">
        <f>SUMIFS('Raw Data from UFBs'!F$3:F$1389,'Raw Data from UFBs'!$A$3:$A$1389,'Summary By Town'!$A523,'Raw Data from UFBs'!$D$3:$D$1389,'Summary By Town'!$G$2)</f>
        <v>0</v>
      </c>
      <c r="J523" s="34">
        <f t="shared" si="89"/>
        <v>0</v>
      </c>
      <c r="K523" s="32">
        <f>COUNTIFS('Raw Data from UFBs'!$A$3:$A$1389,'Summary By Town'!$A523,'Raw Data from UFBs'!$D$3:$D$1389,'Summary By Town'!$K$2)</f>
        <v>0</v>
      </c>
      <c r="L523" s="33">
        <f>SUMIFS('Raw Data from UFBs'!E$3:E$1389,'Raw Data from UFBs'!$A$3:$A$1389,'Summary By Town'!$A523,'Raw Data from UFBs'!$D$3:$D$1389,'Summary By Town'!$K$2)</f>
        <v>0</v>
      </c>
      <c r="M523" s="33">
        <f>SUMIFS('Raw Data from UFBs'!F$3:F$1389,'Raw Data from UFBs'!$A$3:$A$1389,'Summary By Town'!$A523,'Raw Data from UFBs'!$D$3:$D$1389,'Summary By Town'!$K$2)</f>
        <v>0</v>
      </c>
      <c r="N523" s="34">
        <f t="shared" si="90"/>
        <v>0</v>
      </c>
      <c r="O523" s="32">
        <f>COUNTIFS('Raw Data from UFBs'!$A$3:$A$1389,'Summary By Town'!$A523,'Raw Data from UFBs'!$D$3:$D$1389,'Summary By Town'!$O$2)</f>
        <v>0</v>
      </c>
      <c r="P523" s="33">
        <f>SUMIFS('Raw Data from UFBs'!E$3:E$1389,'Raw Data from UFBs'!$A$3:$A$1389,'Summary By Town'!$A523,'Raw Data from UFBs'!$D$3:$D$1389,'Summary By Town'!$O$2)</f>
        <v>0</v>
      </c>
      <c r="Q523" s="33">
        <f>SUMIFS('Raw Data from UFBs'!F$3:F$1389,'Raw Data from UFBs'!$A$3:$A$1389,'Summary By Town'!$A523,'Raw Data from UFBs'!$D$3:$D$1389,'Summary By Town'!$O$2)</f>
        <v>0</v>
      </c>
      <c r="R523" s="34">
        <f t="shared" si="91"/>
        <v>0</v>
      </c>
      <c r="S523" s="32">
        <f t="shared" si="92"/>
        <v>0</v>
      </c>
      <c r="T523" s="33">
        <f t="shared" si="93"/>
        <v>0</v>
      </c>
      <c r="U523" s="33">
        <f t="shared" si="94"/>
        <v>0</v>
      </c>
      <c r="V523" s="34">
        <f t="shared" si="95"/>
        <v>0</v>
      </c>
      <c r="W523" s="73">
        <v>2812603669</v>
      </c>
      <c r="X523" s="74">
        <v>2.81709315221143</v>
      </c>
      <c r="Y523" s="75">
        <v>0.24349759187464448</v>
      </c>
      <c r="Z523" s="5">
        <f t="shared" si="96"/>
        <v>0</v>
      </c>
      <c r="AA523" s="10">
        <f t="shared" si="97"/>
        <v>0</v>
      </c>
      <c r="AB523" s="73">
        <v>26378350.59</v>
      </c>
      <c r="AC523" s="7">
        <f t="shared" si="98"/>
        <v>0</v>
      </c>
      <c r="AE523" s="6" t="s">
        <v>1613</v>
      </c>
      <c r="AF523" s="6" t="s">
        <v>1581</v>
      </c>
      <c r="AG523" s="6" t="s">
        <v>1624</v>
      </c>
      <c r="AH523" s="6" t="s">
        <v>2319</v>
      </c>
      <c r="AI523" s="6" t="s">
        <v>2319</v>
      </c>
      <c r="AJ523" s="6" t="s">
        <v>2319</v>
      </c>
      <c r="AK523" s="6" t="s">
        <v>2319</v>
      </c>
      <c r="AL523" s="6" t="s">
        <v>2319</v>
      </c>
      <c r="AM523" s="6" t="s">
        <v>2319</v>
      </c>
      <c r="AN523" s="6" t="s">
        <v>2319</v>
      </c>
      <c r="AO523" s="6" t="s">
        <v>2319</v>
      </c>
      <c r="AP523" s="6" t="s">
        <v>2319</v>
      </c>
      <c r="AQ523" s="6" t="s">
        <v>2319</v>
      </c>
      <c r="AR523" s="6" t="s">
        <v>2319</v>
      </c>
      <c r="AS523" s="6" t="s">
        <v>2319</v>
      </c>
      <c r="AT523" s="6" t="s">
        <v>2319</v>
      </c>
    </row>
    <row r="524" spans="1:46" ht="17.25" customHeight="1" x14ac:dyDescent="0.25">
      <c r="A524" t="s">
        <v>1623</v>
      </c>
      <c r="B524" t="s">
        <v>2162</v>
      </c>
      <c r="C524" t="s">
        <v>1604</v>
      </c>
      <c r="D524" s="28" t="str">
        <f t="shared" si="88"/>
        <v>Walpack township, Sussex County</v>
      </c>
      <c r="E524" t="s">
        <v>2214</v>
      </c>
      <c r="F524" t="s">
        <v>2204</v>
      </c>
      <c r="G524" s="32">
        <f>COUNTIFS('Raw Data from UFBs'!$A$3:$A$1389,'Summary By Town'!$A524,'Raw Data from UFBs'!$D$3:$D$1389,'Summary By Town'!$G$2)</f>
        <v>0</v>
      </c>
      <c r="H524" s="33">
        <f>SUMIFS('Raw Data from UFBs'!E$3:E$1389,'Raw Data from UFBs'!$A$3:$A$1389,'Summary By Town'!$A524,'Raw Data from UFBs'!$D$3:$D$1389,'Summary By Town'!$G$2)</f>
        <v>0</v>
      </c>
      <c r="I524" s="33">
        <f>SUMIFS('Raw Data from UFBs'!F$3:F$1389,'Raw Data from UFBs'!$A$3:$A$1389,'Summary By Town'!$A524,'Raw Data from UFBs'!$D$3:$D$1389,'Summary By Town'!$G$2)</f>
        <v>0</v>
      </c>
      <c r="J524" s="34">
        <f t="shared" si="89"/>
        <v>0</v>
      </c>
      <c r="K524" s="32">
        <f>COUNTIFS('Raw Data from UFBs'!$A$3:$A$1389,'Summary By Town'!$A524,'Raw Data from UFBs'!$D$3:$D$1389,'Summary By Town'!$K$2)</f>
        <v>0</v>
      </c>
      <c r="L524" s="33">
        <f>SUMIFS('Raw Data from UFBs'!E$3:E$1389,'Raw Data from UFBs'!$A$3:$A$1389,'Summary By Town'!$A524,'Raw Data from UFBs'!$D$3:$D$1389,'Summary By Town'!$K$2)</f>
        <v>0</v>
      </c>
      <c r="M524" s="33">
        <f>SUMIFS('Raw Data from UFBs'!F$3:F$1389,'Raw Data from UFBs'!$A$3:$A$1389,'Summary By Town'!$A524,'Raw Data from UFBs'!$D$3:$D$1389,'Summary By Town'!$K$2)</f>
        <v>0</v>
      </c>
      <c r="N524" s="34">
        <f t="shared" si="90"/>
        <v>0</v>
      </c>
      <c r="O524" s="32">
        <f>COUNTIFS('Raw Data from UFBs'!$A$3:$A$1389,'Summary By Town'!$A524,'Raw Data from UFBs'!$D$3:$D$1389,'Summary By Town'!$O$2)</f>
        <v>0</v>
      </c>
      <c r="P524" s="33">
        <f>SUMIFS('Raw Data from UFBs'!E$3:E$1389,'Raw Data from UFBs'!$A$3:$A$1389,'Summary By Town'!$A524,'Raw Data from UFBs'!$D$3:$D$1389,'Summary By Town'!$O$2)</f>
        <v>0</v>
      </c>
      <c r="Q524" s="33">
        <f>SUMIFS('Raw Data from UFBs'!F$3:F$1389,'Raw Data from UFBs'!$A$3:$A$1389,'Summary By Town'!$A524,'Raw Data from UFBs'!$D$3:$D$1389,'Summary By Town'!$O$2)</f>
        <v>0</v>
      </c>
      <c r="R524" s="34">
        <f t="shared" si="91"/>
        <v>0</v>
      </c>
      <c r="S524" s="32">
        <f t="shared" si="92"/>
        <v>0</v>
      </c>
      <c r="T524" s="33">
        <f t="shared" si="93"/>
        <v>0</v>
      </c>
      <c r="U524" s="33">
        <f t="shared" si="94"/>
        <v>0</v>
      </c>
      <c r="V524" s="34">
        <f t="shared" si="95"/>
        <v>0</v>
      </c>
      <c r="W524" s="73">
        <v>33521426</v>
      </c>
      <c r="X524" s="74">
        <v>0.75333350968693258</v>
      </c>
      <c r="Y524" s="75">
        <v>0</v>
      </c>
      <c r="Z524" s="5">
        <f t="shared" si="96"/>
        <v>0</v>
      </c>
      <c r="AA524" s="10">
        <f t="shared" si="97"/>
        <v>0</v>
      </c>
      <c r="AB524" s="73">
        <v>118951</v>
      </c>
      <c r="AC524" s="7">
        <f t="shared" si="98"/>
        <v>0</v>
      </c>
      <c r="AE524" s="6" t="s">
        <v>1644</v>
      </c>
      <c r="AF524" s="6" t="s">
        <v>1618</v>
      </c>
      <c r="AG524" s="6" t="s">
        <v>1612</v>
      </c>
      <c r="AH524" s="6" t="s">
        <v>1620</v>
      </c>
      <c r="AI524" s="6" t="s">
        <v>2319</v>
      </c>
      <c r="AJ524" s="6" t="s">
        <v>2319</v>
      </c>
      <c r="AK524" s="6" t="s">
        <v>2319</v>
      </c>
      <c r="AL524" s="6" t="s">
        <v>2319</v>
      </c>
      <c r="AM524" s="6" t="s">
        <v>2319</v>
      </c>
      <c r="AN524" s="6" t="s">
        <v>2319</v>
      </c>
      <c r="AO524" s="6" t="s">
        <v>2319</v>
      </c>
      <c r="AP524" s="6" t="s">
        <v>2319</v>
      </c>
      <c r="AQ524" s="6" t="s">
        <v>2319</v>
      </c>
      <c r="AR524" s="6" t="s">
        <v>2319</v>
      </c>
      <c r="AS524" s="6" t="s">
        <v>2319</v>
      </c>
      <c r="AT524" s="6" t="s">
        <v>2319</v>
      </c>
    </row>
    <row r="525" spans="1:46" ht="17.25" customHeight="1" x14ac:dyDescent="0.25">
      <c r="A525" t="s">
        <v>1624</v>
      </c>
      <c r="B525" t="s">
        <v>2163</v>
      </c>
      <c r="C525" t="s">
        <v>1604</v>
      </c>
      <c r="D525" s="28" t="str">
        <f t="shared" si="88"/>
        <v>Wantage township, Sussex County</v>
      </c>
      <c r="E525" t="s">
        <v>2214</v>
      </c>
      <c r="F525" t="s">
        <v>2204</v>
      </c>
      <c r="G525" s="32">
        <f>COUNTIFS('Raw Data from UFBs'!$A$3:$A$1389,'Summary By Town'!$A525,'Raw Data from UFBs'!$D$3:$D$1389,'Summary By Town'!$G$2)</f>
        <v>0</v>
      </c>
      <c r="H525" s="33">
        <f>SUMIFS('Raw Data from UFBs'!E$3:E$1389,'Raw Data from UFBs'!$A$3:$A$1389,'Summary By Town'!$A525,'Raw Data from UFBs'!$D$3:$D$1389,'Summary By Town'!$G$2)</f>
        <v>0</v>
      </c>
      <c r="I525" s="33">
        <f>SUMIFS('Raw Data from UFBs'!F$3:F$1389,'Raw Data from UFBs'!$A$3:$A$1389,'Summary By Town'!$A525,'Raw Data from UFBs'!$D$3:$D$1389,'Summary By Town'!$G$2)</f>
        <v>0</v>
      </c>
      <c r="J525" s="34">
        <f t="shared" si="89"/>
        <v>0</v>
      </c>
      <c r="K525" s="32">
        <f>COUNTIFS('Raw Data from UFBs'!$A$3:$A$1389,'Summary By Town'!$A525,'Raw Data from UFBs'!$D$3:$D$1389,'Summary By Town'!$K$2)</f>
        <v>0</v>
      </c>
      <c r="L525" s="33">
        <f>SUMIFS('Raw Data from UFBs'!E$3:E$1389,'Raw Data from UFBs'!$A$3:$A$1389,'Summary By Town'!$A525,'Raw Data from UFBs'!$D$3:$D$1389,'Summary By Town'!$K$2)</f>
        <v>0</v>
      </c>
      <c r="M525" s="33">
        <f>SUMIFS('Raw Data from UFBs'!F$3:F$1389,'Raw Data from UFBs'!$A$3:$A$1389,'Summary By Town'!$A525,'Raw Data from UFBs'!$D$3:$D$1389,'Summary By Town'!$K$2)</f>
        <v>0</v>
      </c>
      <c r="N525" s="34">
        <f t="shared" si="90"/>
        <v>0</v>
      </c>
      <c r="O525" s="32">
        <f>COUNTIFS('Raw Data from UFBs'!$A$3:$A$1389,'Summary By Town'!$A525,'Raw Data from UFBs'!$D$3:$D$1389,'Summary By Town'!$O$2)</f>
        <v>0</v>
      </c>
      <c r="P525" s="33">
        <f>SUMIFS('Raw Data from UFBs'!E$3:E$1389,'Raw Data from UFBs'!$A$3:$A$1389,'Summary By Town'!$A525,'Raw Data from UFBs'!$D$3:$D$1389,'Summary By Town'!$O$2)</f>
        <v>0</v>
      </c>
      <c r="Q525" s="33">
        <f>SUMIFS('Raw Data from UFBs'!F$3:F$1389,'Raw Data from UFBs'!$A$3:$A$1389,'Summary By Town'!$A525,'Raw Data from UFBs'!$D$3:$D$1389,'Summary By Town'!$O$2)</f>
        <v>0</v>
      </c>
      <c r="R525" s="34">
        <f t="shared" si="91"/>
        <v>0</v>
      </c>
      <c r="S525" s="32">
        <f t="shared" si="92"/>
        <v>0</v>
      </c>
      <c r="T525" s="33">
        <f t="shared" si="93"/>
        <v>0</v>
      </c>
      <c r="U525" s="33">
        <f t="shared" si="94"/>
        <v>0</v>
      </c>
      <c r="V525" s="34">
        <f t="shared" si="95"/>
        <v>0</v>
      </c>
      <c r="W525" s="73">
        <v>1293994762</v>
      </c>
      <c r="X525" s="74">
        <v>2.6867555157786405</v>
      </c>
      <c r="Y525" s="75">
        <v>0.1147154854711871</v>
      </c>
      <c r="Z525" s="5">
        <f t="shared" si="96"/>
        <v>0</v>
      </c>
      <c r="AA525" s="10">
        <f t="shared" si="97"/>
        <v>0</v>
      </c>
      <c r="AB525" s="73">
        <v>6356844</v>
      </c>
      <c r="AC525" s="7">
        <f t="shared" si="98"/>
        <v>0</v>
      </c>
      <c r="AE525" s="6" t="s">
        <v>1615</v>
      </c>
      <c r="AF525" s="6" t="s">
        <v>1613</v>
      </c>
      <c r="AG525" s="6" t="s">
        <v>1621</v>
      </c>
      <c r="AH525" s="6" t="s">
        <v>978</v>
      </c>
      <c r="AI525" s="6" t="s">
        <v>1618</v>
      </c>
      <c r="AJ525" s="6" t="s">
        <v>1622</v>
      </c>
      <c r="AK525" s="6" t="s">
        <v>1616</v>
      </c>
      <c r="AL525" s="6" t="s">
        <v>2319</v>
      </c>
      <c r="AM525" s="6" t="s">
        <v>2319</v>
      </c>
      <c r="AN525" s="6" t="s">
        <v>2319</v>
      </c>
      <c r="AO525" s="6" t="s">
        <v>2319</v>
      </c>
      <c r="AP525" s="6" t="s">
        <v>2319</v>
      </c>
      <c r="AQ525" s="6" t="s">
        <v>2319</v>
      </c>
      <c r="AR525" s="6" t="s">
        <v>2319</v>
      </c>
      <c r="AS525" s="6" t="s">
        <v>2319</v>
      </c>
      <c r="AT525" s="6" t="s">
        <v>2319</v>
      </c>
    </row>
    <row r="526" spans="1:46" ht="17.25" customHeight="1" x14ac:dyDescent="0.25">
      <c r="A526" t="s">
        <v>988</v>
      </c>
      <c r="B526" t="s">
        <v>2164</v>
      </c>
      <c r="C526" t="s">
        <v>1626</v>
      </c>
      <c r="D526" s="28" t="str">
        <f t="shared" si="88"/>
        <v>Elizabeth city, Union County</v>
      </c>
      <c r="E526" t="s">
        <v>2214</v>
      </c>
      <c r="F526" t="s">
        <v>2205</v>
      </c>
      <c r="G526" s="32">
        <f>COUNTIFS('Raw Data from UFBs'!$A$3:$A$1389,'Summary By Town'!$A526,'Raw Data from UFBs'!$D$3:$D$1389,'Summary By Town'!$G$2)</f>
        <v>22</v>
      </c>
      <c r="H526" s="33">
        <f>SUMIFS('Raw Data from UFBs'!E$3:E$1389,'Raw Data from UFBs'!$A$3:$A$1389,'Summary By Town'!$A526,'Raw Data from UFBs'!$D$3:$D$1389,'Summary By Town'!$G$2)</f>
        <v>1318920.2</v>
      </c>
      <c r="I526" s="33">
        <f>SUMIFS('Raw Data from UFBs'!F$3:F$1389,'Raw Data from UFBs'!$A$3:$A$1389,'Summary By Town'!$A526,'Raw Data from UFBs'!$D$3:$D$1389,'Summary By Town'!$G$2)</f>
        <v>18045300</v>
      </c>
      <c r="J526" s="34">
        <f t="shared" si="89"/>
        <v>5201245.6715131151</v>
      </c>
      <c r="K526" s="32">
        <f>COUNTIFS('Raw Data from UFBs'!$A$3:$A$1389,'Summary By Town'!$A526,'Raw Data from UFBs'!$D$3:$D$1389,'Summary By Town'!$K$2)</f>
        <v>15</v>
      </c>
      <c r="L526" s="33">
        <f>SUMIFS('Raw Data from UFBs'!E$3:E$1389,'Raw Data from UFBs'!$A$3:$A$1389,'Summary By Town'!$A526,'Raw Data from UFBs'!$D$3:$D$1389,'Summary By Town'!$K$2)</f>
        <v>12213690.85</v>
      </c>
      <c r="M526" s="33">
        <f>SUMIFS('Raw Data from UFBs'!F$3:F$1389,'Raw Data from UFBs'!$A$3:$A$1389,'Summary By Town'!$A526,'Raw Data from UFBs'!$D$3:$D$1389,'Summary By Town'!$K$2)</f>
        <v>79860600</v>
      </c>
      <c r="N526" s="34">
        <f t="shared" si="90"/>
        <v>23018436.937842</v>
      </c>
      <c r="O526" s="32">
        <f>COUNTIFS('Raw Data from UFBs'!$A$3:$A$1389,'Summary By Town'!$A526,'Raw Data from UFBs'!$D$3:$D$1389,'Summary By Town'!$O$2)</f>
        <v>1</v>
      </c>
      <c r="P526" s="33">
        <f>SUMIFS('Raw Data from UFBs'!E$3:E$1389,'Raw Data from UFBs'!$A$3:$A$1389,'Summary By Town'!$A526,'Raw Data from UFBs'!$D$3:$D$1389,'Summary By Town'!$O$2)</f>
        <v>289264.38</v>
      </c>
      <c r="Q526" s="33">
        <f>SUMIFS('Raw Data from UFBs'!F$3:F$1389,'Raw Data from UFBs'!$A$3:$A$1389,'Summary By Town'!$A526,'Raw Data from UFBs'!$D$3:$D$1389,'Summary By Town'!$O$2)</f>
        <v>2810000</v>
      </c>
      <c r="R526" s="34">
        <f t="shared" si="91"/>
        <v>809933.90727512725</v>
      </c>
      <c r="S526" s="32">
        <f t="shared" si="92"/>
        <v>38</v>
      </c>
      <c r="T526" s="33">
        <f t="shared" si="93"/>
        <v>13821875.43</v>
      </c>
      <c r="U526" s="33">
        <f t="shared" si="94"/>
        <v>100715900</v>
      </c>
      <c r="V526" s="34">
        <f t="shared" si="95"/>
        <v>29029616.516630244</v>
      </c>
      <c r="W526" s="73">
        <v>1817597663</v>
      </c>
      <c r="X526" s="74">
        <v>28.823270721534776</v>
      </c>
      <c r="Y526" s="75">
        <v>0.60863069550779458</v>
      </c>
      <c r="Z526" s="5">
        <f t="shared" si="96"/>
        <v>9255898.034658229</v>
      </c>
      <c r="AA526" s="10">
        <f t="shared" si="97"/>
        <v>5.5411547918567061E-2</v>
      </c>
      <c r="AB526" s="73">
        <v>258108425.44999999</v>
      </c>
      <c r="AC526" s="7">
        <f t="shared" si="98"/>
        <v>3.5860503269201705E-2</v>
      </c>
      <c r="AE526" s="6" t="s">
        <v>1031</v>
      </c>
      <c r="AF526" s="6" t="s">
        <v>1082</v>
      </c>
      <c r="AG526" s="6" t="s">
        <v>1632</v>
      </c>
      <c r="AH526" s="6" t="s">
        <v>499</v>
      </c>
      <c r="AI526" s="6" t="s">
        <v>1083</v>
      </c>
      <c r="AJ526" s="6" t="s">
        <v>1027</v>
      </c>
      <c r="AK526" s="6" t="s">
        <v>1431</v>
      </c>
      <c r="AL526" s="6" t="s">
        <v>2319</v>
      </c>
      <c r="AM526" s="6" t="s">
        <v>2319</v>
      </c>
      <c r="AN526" s="6" t="s">
        <v>2319</v>
      </c>
      <c r="AO526" s="6" t="s">
        <v>2319</v>
      </c>
      <c r="AP526" s="6" t="s">
        <v>2319</v>
      </c>
      <c r="AQ526" s="6" t="s">
        <v>2319</v>
      </c>
      <c r="AR526" s="6" t="s">
        <v>2319</v>
      </c>
      <c r="AS526" s="6" t="s">
        <v>2319</v>
      </c>
      <c r="AT526" s="6" t="s">
        <v>2319</v>
      </c>
    </row>
    <row r="527" spans="1:46" ht="17.25" customHeight="1" x14ac:dyDescent="0.25">
      <c r="A527" t="s">
        <v>1021</v>
      </c>
      <c r="B527" t="s">
        <v>2165</v>
      </c>
      <c r="C527" t="s">
        <v>1626</v>
      </c>
      <c r="D527" s="28" t="str">
        <f t="shared" si="88"/>
        <v>Fanwood borough, Union County</v>
      </c>
      <c r="E527" t="s">
        <v>2214</v>
      </c>
      <c r="F527" t="s">
        <v>2201</v>
      </c>
      <c r="G527" s="32">
        <f>COUNTIFS('Raw Data from UFBs'!$A$3:$A$1389,'Summary By Town'!$A527,'Raw Data from UFBs'!$D$3:$D$1389,'Summary By Town'!$G$2)</f>
        <v>0</v>
      </c>
      <c r="H527" s="33">
        <f>SUMIFS('Raw Data from UFBs'!E$3:E$1389,'Raw Data from UFBs'!$A$3:$A$1389,'Summary By Town'!$A527,'Raw Data from UFBs'!$D$3:$D$1389,'Summary By Town'!$G$2)</f>
        <v>0</v>
      </c>
      <c r="I527" s="33">
        <f>SUMIFS('Raw Data from UFBs'!F$3:F$1389,'Raw Data from UFBs'!$A$3:$A$1389,'Summary By Town'!$A527,'Raw Data from UFBs'!$D$3:$D$1389,'Summary By Town'!$G$2)</f>
        <v>0</v>
      </c>
      <c r="J527" s="34">
        <f t="shared" si="89"/>
        <v>0</v>
      </c>
      <c r="K527" s="32">
        <f>COUNTIFS('Raw Data from UFBs'!$A$3:$A$1389,'Summary By Town'!$A527,'Raw Data from UFBs'!$D$3:$D$1389,'Summary By Town'!$K$2)</f>
        <v>0</v>
      </c>
      <c r="L527" s="33">
        <f>SUMIFS('Raw Data from UFBs'!E$3:E$1389,'Raw Data from UFBs'!$A$3:$A$1389,'Summary By Town'!$A527,'Raw Data from UFBs'!$D$3:$D$1389,'Summary By Town'!$K$2)</f>
        <v>0</v>
      </c>
      <c r="M527" s="33">
        <f>SUMIFS('Raw Data from UFBs'!F$3:F$1389,'Raw Data from UFBs'!$A$3:$A$1389,'Summary By Town'!$A527,'Raw Data from UFBs'!$D$3:$D$1389,'Summary By Town'!$K$2)</f>
        <v>0</v>
      </c>
      <c r="N527" s="34">
        <f t="shared" si="90"/>
        <v>0</v>
      </c>
      <c r="O527" s="32">
        <f>COUNTIFS('Raw Data from UFBs'!$A$3:$A$1389,'Summary By Town'!$A527,'Raw Data from UFBs'!$D$3:$D$1389,'Summary By Town'!$O$2)</f>
        <v>3</v>
      </c>
      <c r="P527" s="33">
        <f>SUMIFS('Raw Data from UFBs'!E$3:E$1389,'Raw Data from UFBs'!$A$3:$A$1389,'Summary By Town'!$A527,'Raw Data from UFBs'!$D$3:$D$1389,'Summary By Town'!$O$2)</f>
        <v>239714.59000000003</v>
      </c>
      <c r="Q527" s="33">
        <f>SUMIFS('Raw Data from UFBs'!F$3:F$1389,'Raw Data from UFBs'!$A$3:$A$1389,'Summary By Town'!$A527,'Raw Data from UFBs'!$D$3:$D$1389,'Summary By Town'!$O$2)</f>
        <v>2782100</v>
      </c>
      <c r="R527" s="34">
        <f t="shared" si="91"/>
        <v>407562.4755423076</v>
      </c>
      <c r="S527" s="32">
        <f t="shared" si="92"/>
        <v>3</v>
      </c>
      <c r="T527" s="33">
        <f t="shared" si="93"/>
        <v>239714.59000000003</v>
      </c>
      <c r="U527" s="33">
        <f t="shared" si="94"/>
        <v>2782100</v>
      </c>
      <c r="V527" s="34">
        <f t="shared" si="95"/>
        <v>407562.4755423076</v>
      </c>
      <c r="W527" s="73">
        <v>239745303</v>
      </c>
      <c r="X527" s="74">
        <v>14.649454568214932</v>
      </c>
      <c r="Y527" s="75">
        <v>0.19508459809495754</v>
      </c>
      <c r="Z527" s="5">
        <f t="shared" si="96"/>
        <v>32744.537292109508</v>
      </c>
      <c r="AA527" s="10">
        <f t="shared" si="97"/>
        <v>1.1604398356033694E-2</v>
      </c>
      <c r="AB527" s="73">
        <v>9597879.6400000006</v>
      </c>
      <c r="AC527" s="7">
        <f t="shared" si="98"/>
        <v>3.4116428336571124E-3</v>
      </c>
      <c r="AE527" s="6" t="s">
        <v>1039</v>
      </c>
      <c r="AF527" s="6" t="s">
        <v>1059</v>
      </c>
      <c r="AG527" s="6" t="s">
        <v>2319</v>
      </c>
      <c r="AH527" s="6" t="s">
        <v>2319</v>
      </c>
      <c r="AI527" s="6" t="s">
        <v>2319</v>
      </c>
      <c r="AJ527" s="6" t="s">
        <v>2319</v>
      </c>
      <c r="AK527" s="6" t="s">
        <v>2319</v>
      </c>
      <c r="AL527" s="6" t="s">
        <v>2319</v>
      </c>
      <c r="AM527" s="6" t="s">
        <v>2319</v>
      </c>
      <c r="AN527" s="6" t="s">
        <v>2319</v>
      </c>
      <c r="AO527" s="6" t="s">
        <v>2319</v>
      </c>
      <c r="AP527" s="6" t="s">
        <v>2319</v>
      </c>
      <c r="AQ527" s="6" t="s">
        <v>2319</v>
      </c>
      <c r="AR527" s="6" t="s">
        <v>2319</v>
      </c>
      <c r="AS527" s="6" t="s">
        <v>2319</v>
      </c>
      <c r="AT527" s="6" t="s">
        <v>2319</v>
      </c>
    </row>
    <row r="528" spans="1:46" ht="17.25" customHeight="1" x14ac:dyDescent="0.25">
      <c r="A528" t="s">
        <v>1025</v>
      </c>
      <c r="B528" t="s">
        <v>2166</v>
      </c>
      <c r="C528" t="s">
        <v>1626</v>
      </c>
      <c r="D528" s="28" t="str">
        <f t="shared" si="88"/>
        <v>Garwood borough, Union County</v>
      </c>
      <c r="E528" t="s">
        <v>2214</v>
      </c>
      <c r="F528" t="s">
        <v>2201</v>
      </c>
      <c r="G528" s="32">
        <f>COUNTIFS('Raw Data from UFBs'!$A$3:$A$1389,'Summary By Town'!$A528,'Raw Data from UFBs'!$D$3:$D$1389,'Summary By Town'!$G$2)</f>
        <v>1</v>
      </c>
      <c r="H528" s="33">
        <f>SUMIFS('Raw Data from UFBs'!E$3:E$1389,'Raw Data from UFBs'!$A$3:$A$1389,'Summary By Town'!$A528,'Raw Data from UFBs'!$D$3:$D$1389,'Summary By Town'!$G$2)</f>
        <v>45282</v>
      </c>
      <c r="I528" s="33">
        <f>SUMIFS('Raw Data from UFBs'!F$3:F$1389,'Raw Data from UFBs'!$A$3:$A$1389,'Summary By Town'!$A528,'Raw Data from UFBs'!$D$3:$D$1389,'Summary By Town'!$G$2)</f>
        <v>1445500</v>
      </c>
      <c r="J528" s="34">
        <f t="shared" si="89"/>
        <v>146287.95804506197</v>
      </c>
      <c r="K528" s="32">
        <f>COUNTIFS('Raw Data from UFBs'!$A$3:$A$1389,'Summary By Town'!$A528,'Raw Data from UFBs'!$D$3:$D$1389,'Summary By Town'!$K$2)</f>
        <v>0</v>
      </c>
      <c r="L528" s="33">
        <f>SUMIFS('Raw Data from UFBs'!E$3:E$1389,'Raw Data from UFBs'!$A$3:$A$1389,'Summary By Town'!$A528,'Raw Data from UFBs'!$D$3:$D$1389,'Summary By Town'!$K$2)</f>
        <v>0</v>
      </c>
      <c r="M528" s="33">
        <f>SUMIFS('Raw Data from UFBs'!F$3:F$1389,'Raw Data from UFBs'!$A$3:$A$1389,'Summary By Town'!$A528,'Raw Data from UFBs'!$D$3:$D$1389,'Summary By Town'!$K$2)</f>
        <v>0</v>
      </c>
      <c r="N528" s="34">
        <f t="shared" si="90"/>
        <v>0</v>
      </c>
      <c r="O528" s="32">
        <f>COUNTIFS('Raw Data from UFBs'!$A$3:$A$1389,'Summary By Town'!$A528,'Raw Data from UFBs'!$D$3:$D$1389,'Summary By Town'!$O$2)</f>
        <v>0</v>
      </c>
      <c r="P528" s="33">
        <f>SUMIFS('Raw Data from UFBs'!E$3:E$1389,'Raw Data from UFBs'!$A$3:$A$1389,'Summary By Town'!$A528,'Raw Data from UFBs'!$D$3:$D$1389,'Summary By Town'!$O$2)</f>
        <v>0</v>
      </c>
      <c r="Q528" s="33">
        <f>SUMIFS('Raw Data from UFBs'!F$3:F$1389,'Raw Data from UFBs'!$A$3:$A$1389,'Summary By Town'!$A528,'Raw Data from UFBs'!$D$3:$D$1389,'Summary By Town'!$O$2)</f>
        <v>0</v>
      </c>
      <c r="R528" s="34">
        <f t="shared" si="91"/>
        <v>0</v>
      </c>
      <c r="S528" s="32">
        <f t="shared" si="92"/>
        <v>1</v>
      </c>
      <c r="T528" s="33">
        <f t="shared" si="93"/>
        <v>45282</v>
      </c>
      <c r="U528" s="33">
        <f t="shared" si="94"/>
        <v>1445500</v>
      </c>
      <c r="V528" s="34">
        <f t="shared" si="95"/>
        <v>146287.95804506197</v>
      </c>
      <c r="W528" s="73">
        <v>195951921</v>
      </c>
      <c r="X528" s="74">
        <v>10.120232310277549</v>
      </c>
      <c r="Y528" s="75">
        <v>0.33828768747826859</v>
      </c>
      <c r="Z528" s="5">
        <f t="shared" si="96"/>
        <v>34169.07196859103</v>
      </c>
      <c r="AA528" s="10">
        <f t="shared" si="97"/>
        <v>7.3768095389072502E-3</v>
      </c>
      <c r="AB528" s="73">
        <v>8103713.8399999999</v>
      </c>
      <c r="AC528" s="7">
        <f t="shared" si="98"/>
        <v>4.2164707001291438E-3</v>
      </c>
      <c r="AE528" s="6" t="s">
        <v>1628</v>
      </c>
      <c r="AF528" s="6" t="s">
        <v>1635</v>
      </c>
      <c r="AG528" s="6" t="s">
        <v>2319</v>
      </c>
      <c r="AH528" s="6" t="s">
        <v>2319</v>
      </c>
      <c r="AI528" s="6" t="s">
        <v>2319</v>
      </c>
      <c r="AJ528" s="6" t="s">
        <v>2319</v>
      </c>
      <c r="AK528" s="6" t="s">
        <v>2319</v>
      </c>
      <c r="AL528" s="6" t="s">
        <v>2319</v>
      </c>
      <c r="AM528" s="6" t="s">
        <v>2319</v>
      </c>
      <c r="AN528" s="6" t="s">
        <v>2319</v>
      </c>
      <c r="AO528" s="6" t="s">
        <v>2319</v>
      </c>
      <c r="AP528" s="6" t="s">
        <v>2319</v>
      </c>
      <c r="AQ528" s="6" t="s">
        <v>2319</v>
      </c>
      <c r="AR528" s="6" t="s">
        <v>2319</v>
      </c>
      <c r="AS528" s="6" t="s">
        <v>2319</v>
      </c>
      <c r="AT528" s="6" t="s">
        <v>2319</v>
      </c>
    </row>
    <row r="529" spans="1:46" ht="17.25" customHeight="1" x14ac:dyDescent="0.25">
      <c r="A529" t="s">
        <v>1629</v>
      </c>
      <c r="B529" t="s">
        <v>2167</v>
      </c>
      <c r="C529" t="s">
        <v>1626</v>
      </c>
      <c r="D529" s="28" t="str">
        <f t="shared" si="88"/>
        <v>Kenilworth borough, Union County</v>
      </c>
      <c r="E529" t="s">
        <v>2214</v>
      </c>
      <c r="F529" t="s">
        <v>2201</v>
      </c>
      <c r="G529" s="32">
        <f>COUNTIFS('Raw Data from UFBs'!$A$3:$A$1389,'Summary By Town'!$A529,'Raw Data from UFBs'!$D$3:$D$1389,'Summary By Town'!$G$2)</f>
        <v>0</v>
      </c>
      <c r="H529" s="33">
        <f>SUMIFS('Raw Data from UFBs'!E$3:E$1389,'Raw Data from UFBs'!$A$3:$A$1389,'Summary By Town'!$A529,'Raw Data from UFBs'!$D$3:$D$1389,'Summary By Town'!$G$2)</f>
        <v>0</v>
      </c>
      <c r="I529" s="33">
        <f>SUMIFS('Raw Data from UFBs'!F$3:F$1389,'Raw Data from UFBs'!$A$3:$A$1389,'Summary By Town'!$A529,'Raw Data from UFBs'!$D$3:$D$1389,'Summary By Town'!$G$2)</f>
        <v>0</v>
      </c>
      <c r="J529" s="34">
        <f t="shared" si="89"/>
        <v>0</v>
      </c>
      <c r="K529" s="32">
        <f>COUNTIFS('Raw Data from UFBs'!$A$3:$A$1389,'Summary By Town'!$A529,'Raw Data from UFBs'!$D$3:$D$1389,'Summary By Town'!$K$2)</f>
        <v>0</v>
      </c>
      <c r="L529" s="33">
        <f>SUMIFS('Raw Data from UFBs'!E$3:E$1389,'Raw Data from UFBs'!$A$3:$A$1389,'Summary By Town'!$A529,'Raw Data from UFBs'!$D$3:$D$1389,'Summary By Town'!$K$2)</f>
        <v>0</v>
      </c>
      <c r="M529" s="33">
        <f>SUMIFS('Raw Data from UFBs'!F$3:F$1389,'Raw Data from UFBs'!$A$3:$A$1389,'Summary By Town'!$A529,'Raw Data from UFBs'!$D$3:$D$1389,'Summary By Town'!$K$2)</f>
        <v>0</v>
      </c>
      <c r="N529" s="34">
        <f t="shared" si="90"/>
        <v>0</v>
      </c>
      <c r="O529" s="32">
        <f>COUNTIFS('Raw Data from UFBs'!$A$3:$A$1389,'Summary By Town'!$A529,'Raw Data from UFBs'!$D$3:$D$1389,'Summary By Town'!$O$2)</f>
        <v>0</v>
      </c>
      <c r="P529" s="33">
        <f>SUMIFS('Raw Data from UFBs'!E$3:E$1389,'Raw Data from UFBs'!$A$3:$A$1389,'Summary By Town'!$A529,'Raw Data from UFBs'!$D$3:$D$1389,'Summary By Town'!$O$2)</f>
        <v>0</v>
      </c>
      <c r="Q529" s="33">
        <f>SUMIFS('Raw Data from UFBs'!F$3:F$1389,'Raw Data from UFBs'!$A$3:$A$1389,'Summary By Town'!$A529,'Raw Data from UFBs'!$D$3:$D$1389,'Summary By Town'!$O$2)</f>
        <v>0</v>
      </c>
      <c r="R529" s="34">
        <f t="shared" si="91"/>
        <v>0</v>
      </c>
      <c r="S529" s="32">
        <f t="shared" si="92"/>
        <v>0</v>
      </c>
      <c r="T529" s="33">
        <f t="shared" si="93"/>
        <v>0</v>
      </c>
      <c r="U529" s="33">
        <f t="shared" si="94"/>
        <v>0</v>
      </c>
      <c r="V529" s="34">
        <f t="shared" si="95"/>
        <v>0</v>
      </c>
      <c r="W529" s="73">
        <v>898461870</v>
      </c>
      <c r="X529" s="74">
        <v>5.0490931106015315</v>
      </c>
      <c r="Y529" s="75">
        <v>0.29870556783205771</v>
      </c>
      <c r="Z529" s="5">
        <f t="shared" si="96"/>
        <v>0</v>
      </c>
      <c r="AA529" s="10">
        <f t="shared" si="97"/>
        <v>0</v>
      </c>
      <c r="AB529" s="73">
        <v>16289331.84</v>
      </c>
      <c r="AC529" s="7">
        <f t="shared" si="98"/>
        <v>0</v>
      </c>
      <c r="AE529" s="6" t="s">
        <v>1632</v>
      </c>
      <c r="AF529" s="6" t="s">
        <v>1628</v>
      </c>
      <c r="AG529" s="6" t="s">
        <v>1633</v>
      </c>
      <c r="AH529" s="6" t="s">
        <v>1083</v>
      </c>
      <c r="AI529" s="6" t="s">
        <v>2319</v>
      </c>
      <c r="AJ529" s="6" t="s">
        <v>2319</v>
      </c>
      <c r="AK529" s="6" t="s">
        <v>2319</v>
      </c>
      <c r="AL529" s="6" t="s">
        <v>2319</v>
      </c>
      <c r="AM529" s="6" t="s">
        <v>2319</v>
      </c>
      <c r="AN529" s="6" t="s">
        <v>2319</v>
      </c>
      <c r="AO529" s="6" t="s">
        <v>2319</v>
      </c>
      <c r="AP529" s="6" t="s">
        <v>2319</v>
      </c>
      <c r="AQ529" s="6" t="s">
        <v>2319</v>
      </c>
      <c r="AR529" s="6" t="s">
        <v>2319</v>
      </c>
      <c r="AS529" s="6" t="s">
        <v>2319</v>
      </c>
      <c r="AT529" s="6" t="s">
        <v>2319</v>
      </c>
    </row>
    <row r="530" spans="1:46" ht="17.25" customHeight="1" x14ac:dyDescent="0.25">
      <c r="A530" t="s">
        <v>1031</v>
      </c>
      <c r="B530" t="s">
        <v>2168</v>
      </c>
      <c r="C530" t="s">
        <v>1626</v>
      </c>
      <c r="D530" s="28" t="str">
        <f t="shared" si="88"/>
        <v>Linden city, Union County</v>
      </c>
      <c r="E530" t="s">
        <v>2214</v>
      </c>
      <c r="F530" t="s">
        <v>2205</v>
      </c>
      <c r="G530" s="32">
        <f>COUNTIFS('Raw Data from UFBs'!$A$3:$A$1389,'Summary By Town'!$A530,'Raw Data from UFBs'!$D$3:$D$1389,'Summary By Town'!$G$2)</f>
        <v>4</v>
      </c>
      <c r="H530" s="33">
        <f>SUMIFS('Raw Data from UFBs'!E$3:E$1389,'Raw Data from UFBs'!$A$3:$A$1389,'Summary By Town'!$A530,'Raw Data from UFBs'!$D$3:$D$1389,'Summary By Town'!$G$2)</f>
        <v>40206</v>
      </c>
      <c r="I530" s="33">
        <f>SUMIFS('Raw Data from UFBs'!F$3:F$1389,'Raw Data from UFBs'!$A$3:$A$1389,'Summary By Town'!$A530,'Raw Data from UFBs'!$D$3:$D$1389,'Summary By Town'!$G$2)</f>
        <v>11233800</v>
      </c>
      <c r="J530" s="34">
        <f t="shared" si="89"/>
        <v>773848.50552163529</v>
      </c>
      <c r="K530" s="32">
        <f>COUNTIFS('Raw Data from UFBs'!$A$3:$A$1389,'Summary By Town'!$A530,'Raw Data from UFBs'!$D$3:$D$1389,'Summary By Town'!$K$2)</f>
        <v>2</v>
      </c>
      <c r="L530" s="33">
        <f>SUMIFS('Raw Data from UFBs'!E$3:E$1389,'Raw Data from UFBs'!$A$3:$A$1389,'Summary By Town'!$A530,'Raw Data from UFBs'!$D$3:$D$1389,'Summary By Town'!$K$2)</f>
        <v>1118600</v>
      </c>
      <c r="M530" s="33">
        <f>SUMIFS('Raw Data from UFBs'!F$3:F$1389,'Raw Data from UFBs'!$A$3:$A$1389,'Summary By Town'!$A530,'Raw Data from UFBs'!$D$3:$D$1389,'Summary By Town'!$K$2)</f>
        <v>27343800</v>
      </c>
      <c r="N530" s="34">
        <f t="shared" si="90"/>
        <v>1883597.6041306139</v>
      </c>
      <c r="O530" s="32">
        <f>COUNTIFS('Raw Data from UFBs'!$A$3:$A$1389,'Summary By Town'!$A530,'Raw Data from UFBs'!$D$3:$D$1389,'Summary By Town'!$O$2)</f>
        <v>1</v>
      </c>
      <c r="P530" s="33">
        <f>SUMIFS('Raw Data from UFBs'!E$3:E$1389,'Raw Data from UFBs'!$A$3:$A$1389,'Summary By Town'!$A530,'Raw Data from UFBs'!$D$3:$D$1389,'Summary By Town'!$O$2)</f>
        <v>335000</v>
      </c>
      <c r="Q530" s="33">
        <f>SUMIFS('Raw Data from UFBs'!F$3:F$1389,'Raw Data from UFBs'!$A$3:$A$1389,'Summary By Town'!$A530,'Raw Data from UFBs'!$D$3:$D$1389,'Summary By Town'!$O$2)</f>
        <v>9152000</v>
      </c>
      <c r="R530" s="34">
        <f t="shared" si="91"/>
        <v>630442.19431839674</v>
      </c>
      <c r="S530" s="32">
        <f t="shared" si="92"/>
        <v>7</v>
      </c>
      <c r="T530" s="33">
        <f t="shared" si="93"/>
        <v>1493806</v>
      </c>
      <c r="U530" s="33">
        <f t="shared" si="94"/>
        <v>47729600</v>
      </c>
      <c r="V530" s="34">
        <f t="shared" si="95"/>
        <v>3287888.3039706461</v>
      </c>
      <c r="W530" s="73">
        <v>3164408308</v>
      </c>
      <c r="X530" s="74">
        <v>6.8885729274300349</v>
      </c>
      <c r="Y530" s="75">
        <v>0.33375839236864097</v>
      </c>
      <c r="Z530" s="5">
        <f t="shared" si="96"/>
        <v>598790.02555027034</v>
      </c>
      <c r="AA530" s="10">
        <f t="shared" si="97"/>
        <v>1.5083262131291308E-2</v>
      </c>
      <c r="AB530" s="73">
        <v>108495832.19</v>
      </c>
      <c r="AC530" s="7">
        <f t="shared" si="98"/>
        <v>5.5190140806667823E-3</v>
      </c>
      <c r="AE530" s="6" t="s">
        <v>630</v>
      </c>
      <c r="AF530" s="6" t="s">
        <v>1049</v>
      </c>
      <c r="AG530" s="6" t="s">
        <v>1636</v>
      </c>
      <c r="AH530" s="6" t="s">
        <v>1627</v>
      </c>
      <c r="AI530" s="6" t="s">
        <v>1082</v>
      </c>
      <c r="AJ530" s="6" t="s">
        <v>1628</v>
      </c>
      <c r="AK530" s="6" t="s">
        <v>988</v>
      </c>
      <c r="AL530" s="6" t="s">
        <v>1490</v>
      </c>
      <c r="AM530" s="6" t="s">
        <v>2319</v>
      </c>
      <c r="AN530" s="6" t="s">
        <v>2319</v>
      </c>
      <c r="AO530" s="6" t="s">
        <v>2319</v>
      </c>
      <c r="AP530" s="6" t="s">
        <v>2319</v>
      </c>
      <c r="AQ530" s="6" t="s">
        <v>2319</v>
      </c>
      <c r="AR530" s="6" t="s">
        <v>2319</v>
      </c>
      <c r="AS530" s="6" t="s">
        <v>2319</v>
      </c>
      <c r="AT530" s="6" t="s">
        <v>2319</v>
      </c>
    </row>
    <row r="531" spans="1:46" ht="17.25" customHeight="1" x14ac:dyDescent="0.25">
      <c r="A531" t="s">
        <v>1630</v>
      </c>
      <c r="B531" t="s">
        <v>2169</v>
      </c>
      <c r="C531" t="s">
        <v>1626</v>
      </c>
      <c r="D531" s="28" t="str">
        <f t="shared" si="88"/>
        <v>Mountainside borough, Union County</v>
      </c>
      <c r="E531" t="s">
        <v>2214</v>
      </c>
      <c r="F531" t="s">
        <v>2201</v>
      </c>
      <c r="G531" s="32">
        <f>COUNTIFS('Raw Data from UFBs'!$A$3:$A$1389,'Summary By Town'!$A531,'Raw Data from UFBs'!$D$3:$D$1389,'Summary By Town'!$G$2)</f>
        <v>0</v>
      </c>
      <c r="H531" s="33">
        <f>SUMIFS('Raw Data from UFBs'!E$3:E$1389,'Raw Data from UFBs'!$A$3:$A$1389,'Summary By Town'!$A531,'Raw Data from UFBs'!$D$3:$D$1389,'Summary By Town'!$G$2)</f>
        <v>0</v>
      </c>
      <c r="I531" s="33">
        <f>SUMIFS('Raw Data from UFBs'!F$3:F$1389,'Raw Data from UFBs'!$A$3:$A$1389,'Summary By Town'!$A531,'Raw Data from UFBs'!$D$3:$D$1389,'Summary By Town'!$G$2)</f>
        <v>0</v>
      </c>
      <c r="J531" s="34">
        <f t="shared" si="89"/>
        <v>0</v>
      </c>
      <c r="K531" s="32">
        <f>COUNTIFS('Raw Data from UFBs'!$A$3:$A$1389,'Summary By Town'!$A531,'Raw Data from UFBs'!$D$3:$D$1389,'Summary By Town'!$K$2)</f>
        <v>0</v>
      </c>
      <c r="L531" s="33">
        <f>SUMIFS('Raw Data from UFBs'!E$3:E$1389,'Raw Data from UFBs'!$A$3:$A$1389,'Summary By Town'!$A531,'Raw Data from UFBs'!$D$3:$D$1389,'Summary By Town'!$K$2)</f>
        <v>0</v>
      </c>
      <c r="M531" s="33">
        <f>SUMIFS('Raw Data from UFBs'!F$3:F$1389,'Raw Data from UFBs'!$A$3:$A$1389,'Summary By Town'!$A531,'Raw Data from UFBs'!$D$3:$D$1389,'Summary By Town'!$K$2)</f>
        <v>0</v>
      </c>
      <c r="N531" s="34">
        <f t="shared" si="90"/>
        <v>0</v>
      </c>
      <c r="O531" s="32">
        <f>COUNTIFS('Raw Data from UFBs'!$A$3:$A$1389,'Summary By Town'!$A531,'Raw Data from UFBs'!$D$3:$D$1389,'Summary By Town'!$O$2)</f>
        <v>0</v>
      </c>
      <c r="P531" s="33">
        <f>SUMIFS('Raw Data from UFBs'!E$3:E$1389,'Raw Data from UFBs'!$A$3:$A$1389,'Summary By Town'!$A531,'Raw Data from UFBs'!$D$3:$D$1389,'Summary By Town'!$O$2)</f>
        <v>0</v>
      </c>
      <c r="Q531" s="33">
        <f>SUMIFS('Raw Data from UFBs'!F$3:F$1389,'Raw Data from UFBs'!$A$3:$A$1389,'Summary By Town'!$A531,'Raw Data from UFBs'!$D$3:$D$1389,'Summary By Town'!$O$2)</f>
        <v>0</v>
      </c>
      <c r="R531" s="34">
        <f t="shared" si="91"/>
        <v>0</v>
      </c>
      <c r="S531" s="32">
        <f t="shared" si="92"/>
        <v>0</v>
      </c>
      <c r="T531" s="33">
        <f t="shared" si="93"/>
        <v>0</v>
      </c>
      <c r="U531" s="33">
        <f t="shared" si="94"/>
        <v>0</v>
      </c>
      <c r="V531" s="34">
        <f t="shared" si="95"/>
        <v>0</v>
      </c>
      <c r="W531" s="73">
        <v>619197465</v>
      </c>
      <c r="X531" s="74">
        <v>7.512516503764707</v>
      </c>
      <c r="Y531" s="75">
        <v>0.26208152234057724</v>
      </c>
      <c r="Z531" s="5">
        <f t="shared" si="96"/>
        <v>0</v>
      </c>
      <c r="AA531" s="10">
        <f t="shared" si="97"/>
        <v>0</v>
      </c>
      <c r="AB531" s="73">
        <v>12915080.780000001</v>
      </c>
      <c r="AC531" s="7">
        <f t="shared" si="98"/>
        <v>0</v>
      </c>
      <c r="AE531" s="6" t="s">
        <v>1059</v>
      </c>
      <c r="AF531" s="6" t="s">
        <v>1635</v>
      </c>
      <c r="AG531" s="6" t="s">
        <v>1625</v>
      </c>
      <c r="AH531" s="6" t="s">
        <v>1633</v>
      </c>
      <c r="AI531" s="6" t="s">
        <v>1634</v>
      </c>
      <c r="AJ531" s="6" t="s">
        <v>2319</v>
      </c>
      <c r="AK531" s="6" t="s">
        <v>2319</v>
      </c>
      <c r="AL531" s="6" t="s">
        <v>2319</v>
      </c>
      <c r="AM531" s="6" t="s">
        <v>2319</v>
      </c>
      <c r="AN531" s="6" t="s">
        <v>2319</v>
      </c>
      <c r="AO531" s="6" t="s">
        <v>2319</v>
      </c>
      <c r="AP531" s="6" t="s">
        <v>2319</v>
      </c>
      <c r="AQ531" s="6" t="s">
        <v>2319</v>
      </c>
      <c r="AR531" s="6" t="s">
        <v>2319</v>
      </c>
      <c r="AS531" s="6" t="s">
        <v>2319</v>
      </c>
      <c r="AT531" s="6" t="s">
        <v>2319</v>
      </c>
    </row>
    <row r="532" spans="1:46" ht="17.25" customHeight="1" x14ac:dyDescent="0.25">
      <c r="A532" t="s">
        <v>1631</v>
      </c>
      <c r="B532" t="s">
        <v>2170</v>
      </c>
      <c r="C532" t="s">
        <v>1626</v>
      </c>
      <c r="D532" s="28" t="str">
        <f t="shared" si="88"/>
        <v>New Providence borough, Union County</v>
      </c>
      <c r="E532" t="s">
        <v>2214</v>
      </c>
      <c r="F532" t="s">
        <v>2201</v>
      </c>
      <c r="G532" s="32">
        <f>COUNTIFS('Raw Data from UFBs'!$A$3:$A$1389,'Summary By Town'!$A532,'Raw Data from UFBs'!$D$3:$D$1389,'Summary By Town'!$G$2)</f>
        <v>0</v>
      </c>
      <c r="H532" s="33">
        <f>SUMIFS('Raw Data from UFBs'!E$3:E$1389,'Raw Data from UFBs'!$A$3:$A$1389,'Summary By Town'!$A532,'Raw Data from UFBs'!$D$3:$D$1389,'Summary By Town'!$G$2)</f>
        <v>0</v>
      </c>
      <c r="I532" s="33">
        <f>SUMIFS('Raw Data from UFBs'!F$3:F$1389,'Raw Data from UFBs'!$A$3:$A$1389,'Summary By Town'!$A532,'Raw Data from UFBs'!$D$3:$D$1389,'Summary By Town'!$G$2)</f>
        <v>0</v>
      </c>
      <c r="J532" s="34">
        <f t="shared" si="89"/>
        <v>0</v>
      </c>
      <c r="K532" s="32">
        <f>COUNTIFS('Raw Data from UFBs'!$A$3:$A$1389,'Summary By Town'!$A532,'Raw Data from UFBs'!$D$3:$D$1389,'Summary By Town'!$K$2)</f>
        <v>0</v>
      </c>
      <c r="L532" s="33">
        <f>SUMIFS('Raw Data from UFBs'!E$3:E$1389,'Raw Data from UFBs'!$A$3:$A$1389,'Summary By Town'!$A532,'Raw Data from UFBs'!$D$3:$D$1389,'Summary By Town'!$K$2)</f>
        <v>0</v>
      </c>
      <c r="M532" s="33">
        <f>SUMIFS('Raw Data from UFBs'!F$3:F$1389,'Raw Data from UFBs'!$A$3:$A$1389,'Summary By Town'!$A532,'Raw Data from UFBs'!$D$3:$D$1389,'Summary By Town'!$K$2)</f>
        <v>0</v>
      </c>
      <c r="N532" s="34">
        <f t="shared" si="90"/>
        <v>0</v>
      </c>
      <c r="O532" s="32">
        <f>COUNTIFS('Raw Data from UFBs'!$A$3:$A$1389,'Summary By Town'!$A532,'Raw Data from UFBs'!$D$3:$D$1389,'Summary By Town'!$O$2)</f>
        <v>0</v>
      </c>
      <c r="P532" s="33">
        <f>SUMIFS('Raw Data from UFBs'!E$3:E$1389,'Raw Data from UFBs'!$A$3:$A$1389,'Summary By Town'!$A532,'Raw Data from UFBs'!$D$3:$D$1389,'Summary By Town'!$O$2)</f>
        <v>0</v>
      </c>
      <c r="Q532" s="33">
        <f>SUMIFS('Raw Data from UFBs'!F$3:F$1389,'Raw Data from UFBs'!$A$3:$A$1389,'Summary By Town'!$A532,'Raw Data from UFBs'!$D$3:$D$1389,'Summary By Town'!$O$2)</f>
        <v>0</v>
      </c>
      <c r="R532" s="34">
        <f t="shared" si="91"/>
        <v>0</v>
      </c>
      <c r="S532" s="32">
        <f t="shared" si="92"/>
        <v>0</v>
      </c>
      <c r="T532" s="33">
        <f t="shared" si="93"/>
        <v>0</v>
      </c>
      <c r="U532" s="33">
        <f t="shared" si="94"/>
        <v>0</v>
      </c>
      <c r="V532" s="34">
        <f t="shared" si="95"/>
        <v>0</v>
      </c>
      <c r="W532" s="73">
        <v>1515550206</v>
      </c>
      <c r="X532" s="74">
        <v>4.8697632699919202</v>
      </c>
      <c r="Y532" s="75">
        <v>0.21460884949144562</v>
      </c>
      <c r="Z532" s="5">
        <f t="shared" si="96"/>
        <v>0</v>
      </c>
      <c r="AA532" s="10">
        <f t="shared" si="97"/>
        <v>0</v>
      </c>
      <c r="AB532" s="73">
        <v>21721871.350000001</v>
      </c>
      <c r="AC532" s="7">
        <f t="shared" si="98"/>
        <v>0</v>
      </c>
      <c r="AE532" s="6" t="s">
        <v>1625</v>
      </c>
      <c r="AF532" s="6" t="s">
        <v>1523</v>
      </c>
      <c r="AG532" s="6" t="s">
        <v>1634</v>
      </c>
      <c r="AH532" s="6" t="s">
        <v>2319</v>
      </c>
      <c r="AI532" s="6" t="s">
        <v>2319</v>
      </c>
      <c r="AJ532" s="6" t="s">
        <v>2319</v>
      </c>
      <c r="AK532" s="6" t="s">
        <v>2319</v>
      </c>
      <c r="AL532" s="6" t="s">
        <v>2319</v>
      </c>
      <c r="AM532" s="6" t="s">
        <v>2319</v>
      </c>
      <c r="AN532" s="6" t="s">
        <v>2319</v>
      </c>
      <c r="AO532" s="6" t="s">
        <v>2319</v>
      </c>
      <c r="AP532" s="6" t="s">
        <v>2319</v>
      </c>
      <c r="AQ532" s="6" t="s">
        <v>2319</v>
      </c>
      <c r="AR532" s="6" t="s">
        <v>2319</v>
      </c>
      <c r="AS532" s="6" t="s">
        <v>2319</v>
      </c>
      <c r="AT532" s="6" t="s">
        <v>2319</v>
      </c>
    </row>
    <row r="533" spans="1:46" ht="17.25" customHeight="1" x14ac:dyDescent="0.25">
      <c r="A533" t="s">
        <v>1039</v>
      </c>
      <c r="B533" t="s">
        <v>2171</v>
      </c>
      <c r="C533" t="s">
        <v>1626</v>
      </c>
      <c r="D533" s="28" t="str">
        <f t="shared" si="88"/>
        <v>Plainfield city, Union County</v>
      </c>
      <c r="E533" t="s">
        <v>2214</v>
      </c>
      <c r="F533" t="s">
        <v>2205</v>
      </c>
      <c r="G533" s="32">
        <f>COUNTIFS('Raw Data from UFBs'!$A$3:$A$1389,'Summary By Town'!$A533,'Raw Data from UFBs'!$D$3:$D$1389,'Summary By Town'!$G$2)</f>
        <v>7</v>
      </c>
      <c r="H533" s="33">
        <f>SUMIFS('Raw Data from UFBs'!E$3:E$1389,'Raw Data from UFBs'!$A$3:$A$1389,'Summary By Town'!$A533,'Raw Data from UFBs'!$D$3:$D$1389,'Summary By Town'!$G$2)</f>
        <v>1193715</v>
      </c>
      <c r="I533" s="33">
        <f>SUMIFS('Raw Data from UFBs'!F$3:F$1389,'Raw Data from UFBs'!$A$3:$A$1389,'Summary By Town'!$A533,'Raw Data from UFBs'!$D$3:$D$1389,'Summary By Town'!$G$2)</f>
        <v>41393100</v>
      </c>
      <c r="J533" s="34">
        <f t="shared" si="89"/>
        <v>3460708.4700095956</v>
      </c>
      <c r="K533" s="32">
        <f>COUNTIFS('Raw Data from UFBs'!$A$3:$A$1389,'Summary By Town'!$A533,'Raw Data from UFBs'!$D$3:$D$1389,'Summary By Town'!$K$2)</f>
        <v>2</v>
      </c>
      <c r="L533" s="33">
        <f>SUMIFS('Raw Data from UFBs'!E$3:E$1389,'Raw Data from UFBs'!$A$3:$A$1389,'Summary By Town'!$A533,'Raw Data from UFBs'!$D$3:$D$1389,'Summary By Town'!$K$2)</f>
        <v>459959</v>
      </c>
      <c r="M533" s="33">
        <f>SUMIFS('Raw Data from UFBs'!F$3:F$1389,'Raw Data from UFBs'!$A$3:$A$1389,'Summary By Town'!$A533,'Raw Data from UFBs'!$D$3:$D$1389,'Summary By Town'!$K$2)</f>
        <v>9450000</v>
      </c>
      <c r="N533" s="34">
        <f t="shared" si="90"/>
        <v>790076.00401010504</v>
      </c>
      <c r="O533" s="32">
        <f>COUNTIFS('Raw Data from UFBs'!$A$3:$A$1389,'Summary By Town'!$A533,'Raw Data from UFBs'!$D$3:$D$1389,'Summary By Town'!$O$2)</f>
        <v>0</v>
      </c>
      <c r="P533" s="33">
        <f>SUMIFS('Raw Data from UFBs'!E$3:E$1389,'Raw Data from UFBs'!$A$3:$A$1389,'Summary By Town'!$A533,'Raw Data from UFBs'!$D$3:$D$1389,'Summary By Town'!$O$2)</f>
        <v>0</v>
      </c>
      <c r="Q533" s="33">
        <f>SUMIFS('Raw Data from UFBs'!F$3:F$1389,'Raw Data from UFBs'!$A$3:$A$1389,'Summary By Town'!$A533,'Raw Data from UFBs'!$D$3:$D$1389,'Summary By Town'!$O$2)</f>
        <v>0</v>
      </c>
      <c r="R533" s="34">
        <f t="shared" si="91"/>
        <v>0</v>
      </c>
      <c r="S533" s="32">
        <f t="shared" si="92"/>
        <v>9</v>
      </c>
      <c r="T533" s="33">
        <f t="shared" si="93"/>
        <v>1653674</v>
      </c>
      <c r="U533" s="33">
        <f t="shared" si="94"/>
        <v>50843100</v>
      </c>
      <c r="V533" s="34">
        <f t="shared" si="95"/>
        <v>4250784.4740197007</v>
      </c>
      <c r="W533" s="73">
        <v>1434853976</v>
      </c>
      <c r="X533" s="74">
        <v>8.360592635027567</v>
      </c>
      <c r="Y533" s="75">
        <v>0.59030430838779835</v>
      </c>
      <c r="Z533" s="5">
        <f t="shared" si="96"/>
        <v>1533085.5021729064</v>
      </c>
      <c r="AA533" s="10">
        <f t="shared" si="97"/>
        <v>3.5434337465988945E-2</v>
      </c>
      <c r="AB533" s="73">
        <v>85688427.929999992</v>
      </c>
      <c r="AC533" s="7">
        <f t="shared" si="98"/>
        <v>1.7891394896698352E-2</v>
      </c>
      <c r="AE533" s="6" t="s">
        <v>696</v>
      </c>
      <c r="AF533" s="6" t="s">
        <v>1487</v>
      </c>
      <c r="AG533" s="6" t="s">
        <v>720</v>
      </c>
      <c r="AH533" s="6" t="s">
        <v>642</v>
      </c>
      <c r="AI533" s="6" t="s">
        <v>1595</v>
      </c>
      <c r="AJ533" s="6" t="s">
        <v>1599</v>
      </c>
      <c r="AK533" s="6" t="s">
        <v>1021</v>
      </c>
      <c r="AL533" s="6" t="s">
        <v>1602</v>
      </c>
      <c r="AM533" s="6" t="s">
        <v>1059</v>
      </c>
      <c r="AN533" s="6" t="s">
        <v>2319</v>
      </c>
      <c r="AO533" s="6" t="s">
        <v>2319</v>
      </c>
      <c r="AP533" s="6" t="s">
        <v>2319</v>
      </c>
      <c r="AQ533" s="6" t="s">
        <v>2319</v>
      </c>
      <c r="AR533" s="6" t="s">
        <v>2319</v>
      </c>
      <c r="AS533" s="6" t="s">
        <v>2319</v>
      </c>
      <c r="AT533" s="6" t="s">
        <v>2319</v>
      </c>
    </row>
    <row r="534" spans="1:46" ht="17.25" customHeight="1" x14ac:dyDescent="0.25">
      <c r="A534" t="s">
        <v>1049</v>
      </c>
      <c r="B534" t="s">
        <v>2172</v>
      </c>
      <c r="C534" t="s">
        <v>1626</v>
      </c>
      <c r="D534" s="28" t="str">
        <f t="shared" si="88"/>
        <v>Rahway city, Union County</v>
      </c>
      <c r="E534" t="s">
        <v>2214</v>
      </c>
      <c r="F534" t="s">
        <v>2205</v>
      </c>
      <c r="G534" s="32">
        <f>COUNTIFS('Raw Data from UFBs'!$A$3:$A$1389,'Summary By Town'!$A534,'Raw Data from UFBs'!$D$3:$D$1389,'Summary By Town'!$G$2)</f>
        <v>4</v>
      </c>
      <c r="H534" s="33">
        <f>SUMIFS('Raw Data from UFBs'!E$3:E$1389,'Raw Data from UFBs'!$A$3:$A$1389,'Summary By Town'!$A534,'Raw Data from UFBs'!$D$3:$D$1389,'Summary By Town'!$G$2)</f>
        <v>896249</v>
      </c>
      <c r="I534" s="33">
        <f>SUMIFS('Raw Data from UFBs'!F$3:F$1389,'Raw Data from UFBs'!$A$3:$A$1389,'Summary By Town'!$A534,'Raw Data from UFBs'!$D$3:$D$1389,'Summary By Town'!$G$2)</f>
        <v>29601400</v>
      </c>
      <c r="J534" s="34">
        <f t="shared" si="89"/>
        <v>2023599.1505158988</v>
      </c>
      <c r="K534" s="32">
        <f>COUNTIFS('Raw Data from UFBs'!$A$3:$A$1389,'Summary By Town'!$A534,'Raw Data from UFBs'!$D$3:$D$1389,'Summary By Town'!$K$2)</f>
        <v>0</v>
      </c>
      <c r="L534" s="33">
        <f>SUMIFS('Raw Data from UFBs'!E$3:E$1389,'Raw Data from UFBs'!$A$3:$A$1389,'Summary By Town'!$A534,'Raw Data from UFBs'!$D$3:$D$1389,'Summary By Town'!$K$2)</f>
        <v>0</v>
      </c>
      <c r="M534" s="33">
        <f>SUMIFS('Raw Data from UFBs'!F$3:F$1389,'Raw Data from UFBs'!$A$3:$A$1389,'Summary By Town'!$A534,'Raw Data from UFBs'!$D$3:$D$1389,'Summary By Town'!$K$2)</f>
        <v>0</v>
      </c>
      <c r="N534" s="34">
        <f t="shared" si="90"/>
        <v>0</v>
      </c>
      <c r="O534" s="32">
        <f>COUNTIFS('Raw Data from UFBs'!$A$3:$A$1389,'Summary By Town'!$A534,'Raw Data from UFBs'!$D$3:$D$1389,'Summary By Town'!$O$2)</f>
        <v>4</v>
      </c>
      <c r="P534" s="33">
        <f>SUMIFS('Raw Data from UFBs'!E$3:E$1389,'Raw Data from UFBs'!$A$3:$A$1389,'Summary By Town'!$A534,'Raw Data from UFBs'!$D$3:$D$1389,'Summary By Town'!$O$2)</f>
        <v>618910</v>
      </c>
      <c r="Q534" s="33">
        <f>SUMIFS('Raw Data from UFBs'!F$3:F$1389,'Raw Data from UFBs'!$A$3:$A$1389,'Summary By Town'!$A534,'Raw Data from UFBs'!$D$3:$D$1389,'Summary By Town'!$O$2)</f>
        <v>23970300</v>
      </c>
      <c r="R534" s="34">
        <f t="shared" si="91"/>
        <v>1638648.1287240216</v>
      </c>
      <c r="S534" s="32">
        <f t="shared" si="92"/>
        <v>8</v>
      </c>
      <c r="T534" s="33">
        <f t="shared" si="93"/>
        <v>1515159</v>
      </c>
      <c r="U534" s="33">
        <f t="shared" si="94"/>
        <v>53571700</v>
      </c>
      <c r="V534" s="34">
        <f t="shared" si="95"/>
        <v>3662247.2792399204</v>
      </c>
      <c r="W534" s="73">
        <v>1813564051</v>
      </c>
      <c r="X534" s="74">
        <v>6.8361602847024088</v>
      </c>
      <c r="Y534" s="75">
        <v>0.39181585961395587</v>
      </c>
      <c r="Z534" s="5">
        <f t="shared" si="96"/>
        <v>841263.23979743873</v>
      </c>
      <c r="AA534" s="10">
        <f t="shared" si="97"/>
        <v>2.9539458488086232E-2</v>
      </c>
      <c r="AB534" s="73">
        <v>55098514</v>
      </c>
      <c r="AC534" s="7">
        <f t="shared" si="98"/>
        <v>1.5268347160822499E-2</v>
      </c>
      <c r="AE534" s="6" t="s">
        <v>1627</v>
      </c>
      <c r="AF534" s="6" t="s">
        <v>1031</v>
      </c>
      <c r="AG534" s="6" t="s">
        <v>1490</v>
      </c>
      <c r="AH534" s="6" t="s">
        <v>2319</v>
      </c>
      <c r="AI534" s="6" t="s">
        <v>2319</v>
      </c>
      <c r="AJ534" s="6" t="s">
        <v>2319</v>
      </c>
      <c r="AK534" s="6" t="s">
        <v>2319</v>
      </c>
      <c r="AL534" s="6" t="s">
        <v>2319</v>
      </c>
      <c r="AM534" s="6" t="s">
        <v>2319</v>
      </c>
      <c r="AN534" s="6" t="s">
        <v>2319</v>
      </c>
      <c r="AO534" s="6" t="s">
        <v>2319</v>
      </c>
      <c r="AP534" s="6" t="s">
        <v>2319</v>
      </c>
      <c r="AQ534" s="6" t="s">
        <v>2319</v>
      </c>
      <c r="AR534" s="6" t="s">
        <v>2319</v>
      </c>
      <c r="AS534" s="6" t="s">
        <v>2319</v>
      </c>
      <c r="AT534" s="6" t="s">
        <v>2319</v>
      </c>
    </row>
    <row r="535" spans="1:46" ht="17.25" customHeight="1" x14ac:dyDescent="0.25">
      <c r="A535" t="s">
        <v>1082</v>
      </c>
      <c r="B535" t="s">
        <v>2173</v>
      </c>
      <c r="C535" t="s">
        <v>1626</v>
      </c>
      <c r="D535" s="28" t="str">
        <f t="shared" si="88"/>
        <v>Roselle borough, Union County</v>
      </c>
      <c r="E535" t="s">
        <v>2214</v>
      </c>
      <c r="F535" t="s">
        <v>2205</v>
      </c>
      <c r="G535" s="32">
        <f>COUNTIFS('Raw Data from UFBs'!$A$3:$A$1389,'Summary By Town'!$A535,'Raw Data from UFBs'!$D$3:$D$1389,'Summary By Town'!$G$2)</f>
        <v>4</v>
      </c>
      <c r="H535" s="33">
        <f>SUMIFS('Raw Data from UFBs'!E$3:E$1389,'Raw Data from UFBs'!$A$3:$A$1389,'Summary By Town'!$A535,'Raw Data from UFBs'!$D$3:$D$1389,'Summary By Town'!$G$2)</f>
        <v>595493.12</v>
      </c>
      <c r="I535" s="33">
        <f>SUMIFS('Raw Data from UFBs'!F$3:F$1389,'Raw Data from UFBs'!$A$3:$A$1389,'Summary By Town'!$A535,'Raw Data from UFBs'!$D$3:$D$1389,'Summary By Town'!$G$2)</f>
        <v>16470400</v>
      </c>
      <c r="J535" s="34">
        <f t="shared" si="89"/>
        <v>1375271.1671723807</v>
      </c>
      <c r="K535" s="32">
        <f>COUNTIFS('Raw Data from UFBs'!$A$3:$A$1389,'Summary By Town'!$A535,'Raw Data from UFBs'!$D$3:$D$1389,'Summary By Town'!$K$2)</f>
        <v>2</v>
      </c>
      <c r="L535" s="33">
        <f>SUMIFS('Raw Data from UFBs'!E$3:E$1389,'Raw Data from UFBs'!$A$3:$A$1389,'Summary By Town'!$A535,'Raw Data from UFBs'!$D$3:$D$1389,'Summary By Town'!$K$2)</f>
        <v>110126.03</v>
      </c>
      <c r="M535" s="33">
        <f>SUMIFS('Raw Data from UFBs'!F$3:F$1389,'Raw Data from UFBs'!$A$3:$A$1389,'Summary By Town'!$A535,'Raw Data from UFBs'!$D$3:$D$1389,'Summary By Town'!$K$2)</f>
        <v>2300600</v>
      </c>
      <c r="N535" s="34">
        <f t="shared" si="90"/>
        <v>192099.08971225828</v>
      </c>
      <c r="O535" s="32">
        <f>COUNTIFS('Raw Data from UFBs'!$A$3:$A$1389,'Summary By Town'!$A535,'Raw Data from UFBs'!$D$3:$D$1389,'Summary By Town'!$O$2)</f>
        <v>1</v>
      </c>
      <c r="P535" s="33">
        <f>SUMIFS('Raw Data from UFBs'!E$3:E$1389,'Raw Data from UFBs'!$A$3:$A$1389,'Summary By Town'!$A535,'Raw Data from UFBs'!$D$3:$D$1389,'Summary By Town'!$O$2)</f>
        <v>8280</v>
      </c>
      <c r="Q535" s="33">
        <f>SUMIFS('Raw Data from UFBs'!F$3:F$1389,'Raw Data from UFBs'!$A$3:$A$1389,'Summary By Town'!$A535,'Raw Data from UFBs'!$D$3:$D$1389,'Summary By Town'!$O$2)</f>
        <v>12400</v>
      </c>
      <c r="R535" s="34">
        <f t="shared" si="91"/>
        <v>1035.3945546518312</v>
      </c>
      <c r="S535" s="32">
        <f t="shared" si="92"/>
        <v>7</v>
      </c>
      <c r="T535" s="33">
        <f t="shared" si="93"/>
        <v>713899.15</v>
      </c>
      <c r="U535" s="33">
        <f t="shared" si="94"/>
        <v>18783400</v>
      </c>
      <c r="V535" s="34">
        <f t="shared" si="95"/>
        <v>1568405.651439291</v>
      </c>
      <c r="W535" s="73">
        <v>929415424</v>
      </c>
      <c r="X535" s="74">
        <v>8.349956085901864</v>
      </c>
      <c r="Y535" s="75">
        <v>0.50682556210723706</v>
      </c>
      <c r="Z535" s="5">
        <f t="shared" si="96"/>
        <v>433085.73791625717</v>
      </c>
      <c r="AA535" s="10">
        <f t="shared" si="97"/>
        <v>2.0209907771016288E-2</v>
      </c>
      <c r="AB535" s="73">
        <v>42314176.939999998</v>
      </c>
      <c r="AC535" s="7">
        <f t="shared" si="98"/>
        <v>1.0235003236157881E-2</v>
      </c>
      <c r="AE535" s="6" t="s">
        <v>1031</v>
      </c>
      <c r="AF535" s="6" t="s">
        <v>1632</v>
      </c>
      <c r="AG535" s="6" t="s">
        <v>1628</v>
      </c>
      <c r="AH535" s="6" t="s">
        <v>988</v>
      </c>
      <c r="AI535" s="6" t="s">
        <v>2319</v>
      </c>
      <c r="AJ535" s="6" t="s">
        <v>2319</v>
      </c>
      <c r="AK535" s="6" t="s">
        <v>2319</v>
      </c>
      <c r="AL535" s="6" t="s">
        <v>2319</v>
      </c>
      <c r="AM535" s="6" t="s">
        <v>2319</v>
      </c>
      <c r="AN535" s="6" t="s">
        <v>2319</v>
      </c>
      <c r="AO535" s="6" t="s">
        <v>2319</v>
      </c>
      <c r="AP535" s="6" t="s">
        <v>2319</v>
      </c>
      <c r="AQ535" s="6" t="s">
        <v>2319</v>
      </c>
      <c r="AR535" s="6" t="s">
        <v>2319</v>
      </c>
      <c r="AS535" s="6" t="s">
        <v>2319</v>
      </c>
      <c r="AT535" s="6" t="s">
        <v>2319</v>
      </c>
    </row>
    <row r="536" spans="1:46" ht="17.25" customHeight="1" x14ac:dyDescent="0.25">
      <c r="A536" t="s">
        <v>1632</v>
      </c>
      <c r="B536" t="s">
        <v>2174</v>
      </c>
      <c r="C536" t="s">
        <v>1626</v>
      </c>
      <c r="D536" s="28" t="str">
        <f t="shared" si="88"/>
        <v>Roselle Park borough, Union County</v>
      </c>
      <c r="E536" t="s">
        <v>2214</v>
      </c>
      <c r="F536" t="s">
        <v>2201</v>
      </c>
      <c r="G536" s="32">
        <f>COUNTIFS('Raw Data from UFBs'!$A$3:$A$1389,'Summary By Town'!$A536,'Raw Data from UFBs'!$D$3:$D$1389,'Summary By Town'!$G$2)</f>
        <v>0</v>
      </c>
      <c r="H536" s="33">
        <f>SUMIFS('Raw Data from UFBs'!E$3:E$1389,'Raw Data from UFBs'!$A$3:$A$1389,'Summary By Town'!$A536,'Raw Data from UFBs'!$D$3:$D$1389,'Summary By Town'!$G$2)</f>
        <v>0</v>
      </c>
      <c r="I536" s="33">
        <f>SUMIFS('Raw Data from UFBs'!F$3:F$1389,'Raw Data from UFBs'!$A$3:$A$1389,'Summary By Town'!$A536,'Raw Data from UFBs'!$D$3:$D$1389,'Summary By Town'!$G$2)</f>
        <v>0</v>
      </c>
      <c r="J536" s="34">
        <f t="shared" si="89"/>
        <v>0</v>
      </c>
      <c r="K536" s="32">
        <f>COUNTIFS('Raw Data from UFBs'!$A$3:$A$1389,'Summary By Town'!$A536,'Raw Data from UFBs'!$D$3:$D$1389,'Summary By Town'!$K$2)</f>
        <v>0</v>
      </c>
      <c r="L536" s="33">
        <f>SUMIFS('Raw Data from UFBs'!E$3:E$1389,'Raw Data from UFBs'!$A$3:$A$1389,'Summary By Town'!$A536,'Raw Data from UFBs'!$D$3:$D$1389,'Summary By Town'!$K$2)</f>
        <v>0</v>
      </c>
      <c r="M536" s="33">
        <f>SUMIFS('Raw Data from UFBs'!F$3:F$1389,'Raw Data from UFBs'!$A$3:$A$1389,'Summary By Town'!$A536,'Raw Data from UFBs'!$D$3:$D$1389,'Summary By Town'!$K$2)</f>
        <v>0</v>
      </c>
      <c r="N536" s="34">
        <f t="shared" si="90"/>
        <v>0</v>
      </c>
      <c r="O536" s="32">
        <f>COUNTIFS('Raw Data from UFBs'!$A$3:$A$1389,'Summary By Town'!$A536,'Raw Data from UFBs'!$D$3:$D$1389,'Summary By Town'!$O$2)</f>
        <v>0</v>
      </c>
      <c r="P536" s="33">
        <f>SUMIFS('Raw Data from UFBs'!E$3:E$1389,'Raw Data from UFBs'!$A$3:$A$1389,'Summary By Town'!$A536,'Raw Data from UFBs'!$D$3:$D$1389,'Summary By Town'!$O$2)</f>
        <v>0</v>
      </c>
      <c r="Q536" s="33">
        <f>SUMIFS('Raw Data from UFBs'!F$3:F$1389,'Raw Data from UFBs'!$A$3:$A$1389,'Summary By Town'!$A536,'Raw Data from UFBs'!$D$3:$D$1389,'Summary By Town'!$O$2)</f>
        <v>0</v>
      </c>
      <c r="R536" s="34">
        <f t="shared" si="91"/>
        <v>0</v>
      </c>
      <c r="S536" s="32">
        <f t="shared" si="92"/>
        <v>0</v>
      </c>
      <c r="T536" s="33">
        <f t="shared" si="93"/>
        <v>0</v>
      </c>
      <c r="U536" s="33">
        <f t="shared" si="94"/>
        <v>0</v>
      </c>
      <c r="V536" s="34">
        <f t="shared" si="95"/>
        <v>0</v>
      </c>
      <c r="W536" s="73">
        <v>1120923550</v>
      </c>
      <c r="X536" s="74">
        <v>4.0331243158581636</v>
      </c>
      <c r="Y536" s="75">
        <v>0.32517898133576206</v>
      </c>
      <c r="Z536" s="5">
        <f t="shared" si="96"/>
        <v>0</v>
      </c>
      <c r="AA536" s="10">
        <f t="shared" si="97"/>
        <v>0</v>
      </c>
      <c r="AB536" s="73">
        <v>17913716.050000001</v>
      </c>
      <c r="AC536" s="7">
        <f t="shared" si="98"/>
        <v>0</v>
      </c>
      <c r="AE536" s="6" t="s">
        <v>1082</v>
      </c>
      <c r="AF536" s="6" t="s">
        <v>1628</v>
      </c>
      <c r="AG536" s="6" t="s">
        <v>1629</v>
      </c>
      <c r="AH536" s="6" t="s">
        <v>988</v>
      </c>
      <c r="AI536" s="6" t="s">
        <v>1083</v>
      </c>
      <c r="AJ536" s="6" t="s">
        <v>2319</v>
      </c>
      <c r="AK536" s="6" t="s">
        <v>2319</v>
      </c>
      <c r="AL536" s="6" t="s">
        <v>2319</v>
      </c>
      <c r="AM536" s="6" t="s">
        <v>2319</v>
      </c>
      <c r="AN536" s="6" t="s">
        <v>2319</v>
      </c>
      <c r="AO536" s="6" t="s">
        <v>2319</v>
      </c>
      <c r="AP536" s="6" t="s">
        <v>2319</v>
      </c>
      <c r="AQ536" s="6" t="s">
        <v>2319</v>
      </c>
      <c r="AR536" s="6" t="s">
        <v>2319</v>
      </c>
      <c r="AS536" s="6" t="s">
        <v>2319</v>
      </c>
      <c r="AT536" s="6" t="s">
        <v>2319</v>
      </c>
    </row>
    <row r="537" spans="1:46" ht="17.25" customHeight="1" x14ac:dyDescent="0.25">
      <c r="A537" t="s">
        <v>1634</v>
      </c>
      <c r="B537" t="s">
        <v>2175</v>
      </c>
      <c r="C537" t="s">
        <v>1626</v>
      </c>
      <c r="D537" s="28" t="str">
        <f t="shared" si="88"/>
        <v>Summit city, Union County</v>
      </c>
      <c r="E537" t="s">
        <v>2214</v>
      </c>
      <c r="F537" t="s">
        <v>2201</v>
      </c>
      <c r="G537" s="32">
        <f>COUNTIFS('Raw Data from UFBs'!$A$3:$A$1389,'Summary By Town'!$A537,'Raw Data from UFBs'!$D$3:$D$1389,'Summary By Town'!$G$2)</f>
        <v>0</v>
      </c>
      <c r="H537" s="33">
        <f>SUMIFS('Raw Data from UFBs'!E$3:E$1389,'Raw Data from UFBs'!$A$3:$A$1389,'Summary By Town'!$A537,'Raw Data from UFBs'!$D$3:$D$1389,'Summary By Town'!$G$2)</f>
        <v>0</v>
      </c>
      <c r="I537" s="33">
        <f>SUMIFS('Raw Data from UFBs'!F$3:F$1389,'Raw Data from UFBs'!$A$3:$A$1389,'Summary By Town'!$A537,'Raw Data from UFBs'!$D$3:$D$1389,'Summary By Town'!$G$2)</f>
        <v>0</v>
      </c>
      <c r="J537" s="34">
        <f t="shared" si="89"/>
        <v>0</v>
      </c>
      <c r="K537" s="32">
        <f>COUNTIFS('Raw Data from UFBs'!$A$3:$A$1389,'Summary By Town'!$A537,'Raw Data from UFBs'!$D$3:$D$1389,'Summary By Town'!$K$2)</f>
        <v>0</v>
      </c>
      <c r="L537" s="33">
        <f>SUMIFS('Raw Data from UFBs'!E$3:E$1389,'Raw Data from UFBs'!$A$3:$A$1389,'Summary By Town'!$A537,'Raw Data from UFBs'!$D$3:$D$1389,'Summary By Town'!$K$2)</f>
        <v>0</v>
      </c>
      <c r="M537" s="33">
        <f>SUMIFS('Raw Data from UFBs'!F$3:F$1389,'Raw Data from UFBs'!$A$3:$A$1389,'Summary By Town'!$A537,'Raw Data from UFBs'!$D$3:$D$1389,'Summary By Town'!$K$2)</f>
        <v>0</v>
      </c>
      <c r="N537" s="34">
        <f t="shared" si="90"/>
        <v>0</v>
      </c>
      <c r="O537" s="32">
        <f>COUNTIFS('Raw Data from UFBs'!$A$3:$A$1389,'Summary By Town'!$A537,'Raw Data from UFBs'!$D$3:$D$1389,'Summary By Town'!$O$2)</f>
        <v>0</v>
      </c>
      <c r="P537" s="33">
        <f>SUMIFS('Raw Data from UFBs'!E$3:E$1389,'Raw Data from UFBs'!$A$3:$A$1389,'Summary By Town'!$A537,'Raw Data from UFBs'!$D$3:$D$1389,'Summary By Town'!$O$2)</f>
        <v>0</v>
      </c>
      <c r="Q537" s="33">
        <f>SUMIFS('Raw Data from UFBs'!F$3:F$1389,'Raw Data from UFBs'!$A$3:$A$1389,'Summary By Town'!$A537,'Raw Data from UFBs'!$D$3:$D$1389,'Summary By Town'!$O$2)</f>
        <v>0</v>
      </c>
      <c r="R537" s="34">
        <f t="shared" si="91"/>
        <v>0</v>
      </c>
      <c r="S537" s="32">
        <f t="shared" si="92"/>
        <v>0</v>
      </c>
      <c r="T537" s="33">
        <f t="shared" si="93"/>
        <v>0</v>
      </c>
      <c r="U537" s="33">
        <f t="shared" si="94"/>
        <v>0</v>
      </c>
      <c r="V537" s="34">
        <f t="shared" si="95"/>
        <v>0</v>
      </c>
      <c r="W537" s="73">
        <v>3609051724</v>
      </c>
      <c r="X537" s="74">
        <v>4.3640686903701065</v>
      </c>
      <c r="Y537" s="75">
        <v>0.21312048420366034</v>
      </c>
      <c r="Z537" s="5">
        <f t="shared" si="96"/>
        <v>0</v>
      </c>
      <c r="AA537" s="10">
        <f t="shared" si="97"/>
        <v>0</v>
      </c>
      <c r="AB537" s="73">
        <v>44705190</v>
      </c>
      <c r="AC537" s="7">
        <f t="shared" si="98"/>
        <v>0</v>
      </c>
      <c r="AE537" s="6" t="s">
        <v>1625</v>
      </c>
      <c r="AF537" s="6" t="s">
        <v>1630</v>
      </c>
      <c r="AG537" s="6" t="s">
        <v>1631</v>
      </c>
      <c r="AH537" s="6" t="s">
        <v>1522</v>
      </c>
      <c r="AI537" s="6" t="s">
        <v>1523</v>
      </c>
      <c r="AJ537" s="6" t="s">
        <v>1633</v>
      </c>
      <c r="AK537" s="6" t="s">
        <v>1429</v>
      </c>
      <c r="AL537" s="6" t="s">
        <v>2319</v>
      </c>
      <c r="AM537" s="6" t="s">
        <v>2319</v>
      </c>
      <c r="AN537" s="6" t="s">
        <v>2319</v>
      </c>
      <c r="AO537" s="6" t="s">
        <v>2319</v>
      </c>
      <c r="AP537" s="6" t="s">
        <v>2319</v>
      </c>
      <c r="AQ537" s="6" t="s">
        <v>2319</v>
      </c>
      <c r="AR537" s="6" t="s">
        <v>2319</v>
      </c>
      <c r="AS537" s="6" t="s">
        <v>2319</v>
      </c>
      <c r="AT537" s="6" t="s">
        <v>2319</v>
      </c>
    </row>
    <row r="538" spans="1:46" ht="17.25" customHeight="1" x14ac:dyDescent="0.25">
      <c r="A538" t="s">
        <v>1635</v>
      </c>
      <c r="B538" t="s">
        <v>2176</v>
      </c>
      <c r="C538" t="s">
        <v>1626</v>
      </c>
      <c r="D538" s="28" t="str">
        <f t="shared" si="88"/>
        <v>Westfield town, Union County</v>
      </c>
      <c r="E538" t="s">
        <v>2214</v>
      </c>
      <c r="F538" t="s">
        <v>2201</v>
      </c>
      <c r="G538" s="32">
        <f>COUNTIFS('Raw Data from UFBs'!$A$3:$A$1389,'Summary By Town'!$A538,'Raw Data from UFBs'!$D$3:$D$1389,'Summary By Town'!$G$2)</f>
        <v>0</v>
      </c>
      <c r="H538" s="33">
        <f>SUMIFS('Raw Data from UFBs'!E$3:E$1389,'Raw Data from UFBs'!$A$3:$A$1389,'Summary By Town'!$A538,'Raw Data from UFBs'!$D$3:$D$1389,'Summary By Town'!$G$2)</f>
        <v>0</v>
      </c>
      <c r="I538" s="33">
        <f>SUMIFS('Raw Data from UFBs'!F$3:F$1389,'Raw Data from UFBs'!$A$3:$A$1389,'Summary By Town'!$A538,'Raw Data from UFBs'!$D$3:$D$1389,'Summary By Town'!$G$2)</f>
        <v>0</v>
      </c>
      <c r="J538" s="34">
        <f t="shared" si="89"/>
        <v>0</v>
      </c>
      <c r="K538" s="32">
        <f>COUNTIFS('Raw Data from UFBs'!$A$3:$A$1389,'Summary By Town'!$A538,'Raw Data from UFBs'!$D$3:$D$1389,'Summary By Town'!$K$2)</f>
        <v>0</v>
      </c>
      <c r="L538" s="33">
        <f>SUMIFS('Raw Data from UFBs'!E$3:E$1389,'Raw Data from UFBs'!$A$3:$A$1389,'Summary By Town'!$A538,'Raw Data from UFBs'!$D$3:$D$1389,'Summary By Town'!$K$2)</f>
        <v>0</v>
      </c>
      <c r="M538" s="33">
        <f>SUMIFS('Raw Data from UFBs'!F$3:F$1389,'Raw Data from UFBs'!$A$3:$A$1389,'Summary By Town'!$A538,'Raw Data from UFBs'!$D$3:$D$1389,'Summary By Town'!$K$2)</f>
        <v>0</v>
      </c>
      <c r="N538" s="34">
        <f t="shared" si="90"/>
        <v>0</v>
      </c>
      <c r="O538" s="32">
        <f>COUNTIFS('Raw Data from UFBs'!$A$3:$A$1389,'Summary By Town'!$A538,'Raw Data from UFBs'!$D$3:$D$1389,'Summary By Town'!$O$2)</f>
        <v>0</v>
      </c>
      <c r="P538" s="33">
        <f>SUMIFS('Raw Data from UFBs'!E$3:E$1389,'Raw Data from UFBs'!$A$3:$A$1389,'Summary By Town'!$A538,'Raw Data from UFBs'!$D$3:$D$1389,'Summary By Town'!$O$2)</f>
        <v>0</v>
      </c>
      <c r="Q538" s="33">
        <f>SUMIFS('Raw Data from UFBs'!F$3:F$1389,'Raw Data from UFBs'!$A$3:$A$1389,'Summary By Town'!$A538,'Raw Data from UFBs'!$D$3:$D$1389,'Summary By Town'!$O$2)</f>
        <v>0</v>
      </c>
      <c r="R538" s="34">
        <f t="shared" si="91"/>
        <v>0</v>
      </c>
      <c r="S538" s="32">
        <f t="shared" si="92"/>
        <v>0</v>
      </c>
      <c r="T538" s="33">
        <f t="shared" si="93"/>
        <v>0</v>
      </c>
      <c r="U538" s="33">
        <f t="shared" si="94"/>
        <v>0</v>
      </c>
      <c r="V538" s="34">
        <f t="shared" si="95"/>
        <v>0</v>
      </c>
      <c r="W538" s="73">
        <v>8785784191</v>
      </c>
      <c r="X538" s="74">
        <v>2.14904470076775</v>
      </c>
      <c r="Y538" s="75">
        <v>0.17255713563885328</v>
      </c>
      <c r="Z538" s="5">
        <f t="shared" si="96"/>
        <v>0</v>
      </c>
      <c r="AA538" s="10">
        <f t="shared" si="97"/>
        <v>0</v>
      </c>
      <c r="AB538" s="73">
        <v>46700366</v>
      </c>
      <c r="AC538" s="7">
        <f t="shared" si="98"/>
        <v>0</v>
      </c>
      <c r="AE538" s="6" t="s">
        <v>1627</v>
      </c>
      <c r="AF538" s="6" t="s">
        <v>1025</v>
      </c>
      <c r="AG538" s="6" t="s">
        <v>1628</v>
      </c>
      <c r="AH538" s="6" t="s">
        <v>1059</v>
      </c>
      <c r="AI538" s="6" t="s">
        <v>1630</v>
      </c>
      <c r="AJ538" s="6" t="s">
        <v>1633</v>
      </c>
      <c r="AK538" s="6" t="s">
        <v>2319</v>
      </c>
      <c r="AL538" s="6" t="s">
        <v>2319</v>
      </c>
      <c r="AM538" s="6" t="s">
        <v>2319</v>
      </c>
      <c r="AN538" s="6" t="s">
        <v>2319</v>
      </c>
      <c r="AO538" s="6" t="s">
        <v>2319</v>
      </c>
      <c r="AP538" s="6" t="s">
        <v>2319</v>
      </c>
      <c r="AQ538" s="6" t="s">
        <v>2319</v>
      </c>
      <c r="AR538" s="6" t="s">
        <v>2319</v>
      </c>
      <c r="AS538" s="6" t="s">
        <v>2319</v>
      </c>
      <c r="AT538" s="6" t="s">
        <v>2319</v>
      </c>
    </row>
    <row r="539" spans="1:46" ht="17.25" customHeight="1" x14ac:dyDescent="0.25">
      <c r="A539" t="s">
        <v>1625</v>
      </c>
      <c r="B539" t="s">
        <v>2177</v>
      </c>
      <c r="C539" t="s">
        <v>1626</v>
      </c>
      <c r="D539" s="28" t="str">
        <f t="shared" si="88"/>
        <v>Berkeley Heights township, Union County</v>
      </c>
      <c r="E539" t="s">
        <v>2214</v>
      </c>
      <c r="F539" t="s">
        <v>2201</v>
      </c>
      <c r="G539" s="32">
        <f>COUNTIFS('Raw Data from UFBs'!$A$3:$A$1389,'Summary By Town'!$A539,'Raw Data from UFBs'!$D$3:$D$1389,'Summary By Town'!$G$2)</f>
        <v>0</v>
      </c>
      <c r="H539" s="33">
        <f>SUMIFS('Raw Data from UFBs'!E$3:E$1389,'Raw Data from UFBs'!$A$3:$A$1389,'Summary By Town'!$A539,'Raw Data from UFBs'!$D$3:$D$1389,'Summary By Town'!$G$2)</f>
        <v>0</v>
      </c>
      <c r="I539" s="33">
        <f>SUMIFS('Raw Data from UFBs'!F$3:F$1389,'Raw Data from UFBs'!$A$3:$A$1389,'Summary By Town'!$A539,'Raw Data from UFBs'!$D$3:$D$1389,'Summary By Town'!$G$2)</f>
        <v>0</v>
      </c>
      <c r="J539" s="34">
        <f t="shared" si="89"/>
        <v>0</v>
      </c>
      <c r="K539" s="32">
        <f>COUNTIFS('Raw Data from UFBs'!$A$3:$A$1389,'Summary By Town'!$A539,'Raw Data from UFBs'!$D$3:$D$1389,'Summary By Town'!$K$2)</f>
        <v>0</v>
      </c>
      <c r="L539" s="33">
        <f>SUMIFS('Raw Data from UFBs'!E$3:E$1389,'Raw Data from UFBs'!$A$3:$A$1389,'Summary By Town'!$A539,'Raw Data from UFBs'!$D$3:$D$1389,'Summary By Town'!$K$2)</f>
        <v>0</v>
      </c>
      <c r="M539" s="33">
        <f>SUMIFS('Raw Data from UFBs'!F$3:F$1389,'Raw Data from UFBs'!$A$3:$A$1389,'Summary By Town'!$A539,'Raw Data from UFBs'!$D$3:$D$1389,'Summary By Town'!$K$2)</f>
        <v>0</v>
      </c>
      <c r="N539" s="34">
        <f t="shared" si="90"/>
        <v>0</v>
      </c>
      <c r="O539" s="32">
        <f>COUNTIFS('Raw Data from UFBs'!$A$3:$A$1389,'Summary By Town'!$A539,'Raw Data from UFBs'!$D$3:$D$1389,'Summary By Town'!$O$2)</f>
        <v>0</v>
      </c>
      <c r="P539" s="33">
        <f>SUMIFS('Raw Data from UFBs'!E$3:E$1389,'Raw Data from UFBs'!$A$3:$A$1389,'Summary By Town'!$A539,'Raw Data from UFBs'!$D$3:$D$1389,'Summary By Town'!$O$2)</f>
        <v>0</v>
      </c>
      <c r="Q539" s="33">
        <f>SUMIFS('Raw Data from UFBs'!F$3:F$1389,'Raw Data from UFBs'!$A$3:$A$1389,'Summary By Town'!$A539,'Raw Data from UFBs'!$D$3:$D$1389,'Summary By Town'!$O$2)</f>
        <v>0</v>
      </c>
      <c r="R539" s="34">
        <f t="shared" si="91"/>
        <v>0</v>
      </c>
      <c r="S539" s="32">
        <f t="shared" si="92"/>
        <v>0</v>
      </c>
      <c r="T539" s="33">
        <f t="shared" si="93"/>
        <v>0</v>
      </c>
      <c r="U539" s="33">
        <f t="shared" si="94"/>
        <v>0</v>
      </c>
      <c r="V539" s="34">
        <f t="shared" si="95"/>
        <v>0</v>
      </c>
      <c r="W539" s="73">
        <v>1966550668</v>
      </c>
      <c r="X539" s="74">
        <v>4.1763350701397099</v>
      </c>
      <c r="Y539" s="75">
        <v>0.19446328615527086</v>
      </c>
      <c r="Z539" s="5">
        <f t="shared" si="96"/>
        <v>0</v>
      </c>
      <c r="AA539" s="10">
        <f t="shared" si="97"/>
        <v>0</v>
      </c>
      <c r="AB539" s="73">
        <v>20219807.02</v>
      </c>
      <c r="AC539" s="7">
        <f t="shared" si="98"/>
        <v>0</v>
      </c>
      <c r="AE539" s="6" t="s">
        <v>1602</v>
      </c>
      <c r="AF539" s="6" t="s">
        <v>1081</v>
      </c>
      <c r="AG539" s="6" t="s">
        <v>1059</v>
      </c>
      <c r="AH539" s="6" t="s">
        <v>1630</v>
      </c>
      <c r="AI539" s="6" t="s">
        <v>1631</v>
      </c>
      <c r="AJ539" s="6" t="s">
        <v>1523</v>
      </c>
      <c r="AK539" s="6" t="s">
        <v>1634</v>
      </c>
      <c r="AL539" s="6" t="s">
        <v>1538</v>
      </c>
      <c r="AM539" s="6" t="s">
        <v>2319</v>
      </c>
      <c r="AN539" s="6" t="s">
        <v>2319</v>
      </c>
      <c r="AO539" s="6" t="s">
        <v>2319</v>
      </c>
      <c r="AP539" s="6" t="s">
        <v>2319</v>
      </c>
      <c r="AQ539" s="6" t="s">
        <v>2319</v>
      </c>
      <c r="AR539" s="6" t="s">
        <v>2319</v>
      </c>
      <c r="AS539" s="6" t="s">
        <v>2319</v>
      </c>
      <c r="AT539" s="6" t="s">
        <v>2319</v>
      </c>
    </row>
    <row r="540" spans="1:46" ht="17.25" customHeight="1" x14ac:dyDescent="0.25">
      <c r="A540" t="s">
        <v>1627</v>
      </c>
      <c r="B540" t="s">
        <v>2178</v>
      </c>
      <c r="C540" t="s">
        <v>1626</v>
      </c>
      <c r="D540" s="28" t="str">
        <f t="shared" si="88"/>
        <v>Clark township, Union County</v>
      </c>
      <c r="E540" t="s">
        <v>2214</v>
      </c>
      <c r="F540" t="s">
        <v>2201</v>
      </c>
      <c r="G540" s="32">
        <f>COUNTIFS('Raw Data from UFBs'!$A$3:$A$1389,'Summary By Town'!$A540,'Raw Data from UFBs'!$D$3:$D$1389,'Summary By Town'!$G$2)</f>
        <v>0</v>
      </c>
      <c r="H540" s="33">
        <f>SUMIFS('Raw Data from UFBs'!E$3:E$1389,'Raw Data from UFBs'!$A$3:$A$1389,'Summary By Town'!$A540,'Raw Data from UFBs'!$D$3:$D$1389,'Summary By Town'!$G$2)</f>
        <v>0</v>
      </c>
      <c r="I540" s="33">
        <f>SUMIFS('Raw Data from UFBs'!F$3:F$1389,'Raw Data from UFBs'!$A$3:$A$1389,'Summary By Town'!$A540,'Raw Data from UFBs'!$D$3:$D$1389,'Summary By Town'!$G$2)</f>
        <v>0</v>
      </c>
      <c r="J540" s="34">
        <f t="shared" si="89"/>
        <v>0</v>
      </c>
      <c r="K540" s="32">
        <f>COUNTIFS('Raw Data from UFBs'!$A$3:$A$1389,'Summary By Town'!$A540,'Raw Data from UFBs'!$D$3:$D$1389,'Summary By Town'!$K$2)</f>
        <v>0</v>
      </c>
      <c r="L540" s="33">
        <f>SUMIFS('Raw Data from UFBs'!E$3:E$1389,'Raw Data from UFBs'!$A$3:$A$1389,'Summary By Town'!$A540,'Raw Data from UFBs'!$D$3:$D$1389,'Summary By Town'!$K$2)</f>
        <v>0</v>
      </c>
      <c r="M540" s="33">
        <f>SUMIFS('Raw Data from UFBs'!F$3:F$1389,'Raw Data from UFBs'!$A$3:$A$1389,'Summary By Town'!$A540,'Raw Data from UFBs'!$D$3:$D$1389,'Summary By Town'!$K$2)</f>
        <v>0</v>
      </c>
      <c r="N540" s="34">
        <f t="shared" si="90"/>
        <v>0</v>
      </c>
      <c r="O540" s="32">
        <f>COUNTIFS('Raw Data from UFBs'!$A$3:$A$1389,'Summary By Town'!$A540,'Raw Data from UFBs'!$D$3:$D$1389,'Summary By Town'!$O$2)</f>
        <v>0</v>
      </c>
      <c r="P540" s="33">
        <f>SUMIFS('Raw Data from UFBs'!E$3:E$1389,'Raw Data from UFBs'!$A$3:$A$1389,'Summary By Town'!$A540,'Raw Data from UFBs'!$D$3:$D$1389,'Summary By Town'!$O$2)</f>
        <v>0</v>
      </c>
      <c r="Q540" s="33">
        <f>SUMIFS('Raw Data from UFBs'!F$3:F$1389,'Raw Data from UFBs'!$A$3:$A$1389,'Summary By Town'!$A540,'Raw Data from UFBs'!$D$3:$D$1389,'Summary By Town'!$O$2)</f>
        <v>0</v>
      </c>
      <c r="R540" s="34">
        <f t="shared" si="91"/>
        <v>0</v>
      </c>
      <c r="S540" s="32">
        <f t="shared" si="92"/>
        <v>0</v>
      </c>
      <c r="T540" s="33">
        <f t="shared" si="93"/>
        <v>0</v>
      </c>
      <c r="U540" s="33">
        <f t="shared" si="94"/>
        <v>0</v>
      </c>
      <c r="V540" s="34">
        <f t="shared" si="95"/>
        <v>0</v>
      </c>
      <c r="W540" s="73">
        <v>858075421</v>
      </c>
      <c r="X540" s="74">
        <v>8.6569274730553154</v>
      </c>
      <c r="Y540" s="75">
        <v>0.27938353015628153</v>
      </c>
      <c r="Z540" s="5">
        <f t="shared" si="96"/>
        <v>0</v>
      </c>
      <c r="AA540" s="10">
        <f t="shared" si="97"/>
        <v>0</v>
      </c>
      <c r="AB540" s="73">
        <v>23043660</v>
      </c>
      <c r="AC540" s="7">
        <f t="shared" si="98"/>
        <v>0</v>
      </c>
      <c r="AE540" s="6" t="s">
        <v>642</v>
      </c>
      <c r="AF540" s="6" t="s">
        <v>1049</v>
      </c>
      <c r="AG540" s="6" t="s">
        <v>1636</v>
      </c>
      <c r="AH540" s="6" t="s">
        <v>1031</v>
      </c>
      <c r="AI540" s="6" t="s">
        <v>1628</v>
      </c>
      <c r="AJ540" s="6" t="s">
        <v>1059</v>
      </c>
      <c r="AK540" s="6" t="s">
        <v>1635</v>
      </c>
      <c r="AL540" s="6" t="s">
        <v>1490</v>
      </c>
      <c r="AM540" s="6" t="s">
        <v>2319</v>
      </c>
      <c r="AN540" s="6" t="s">
        <v>2319</v>
      </c>
      <c r="AO540" s="6" t="s">
        <v>2319</v>
      </c>
      <c r="AP540" s="6" t="s">
        <v>2319</v>
      </c>
      <c r="AQ540" s="6" t="s">
        <v>2319</v>
      </c>
      <c r="AR540" s="6" t="s">
        <v>2319</v>
      </c>
      <c r="AS540" s="6" t="s">
        <v>2319</v>
      </c>
      <c r="AT540" s="6" t="s">
        <v>2319</v>
      </c>
    </row>
    <row r="541" spans="1:46" ht="17.25" customHeight="1" x14ac:dyDescent="0.25">
      <c r="A541" t="s">
        <v>1628</v>
      </c>
      <c r="B541" t="s">
        <v>2179</v>
      </c>
      <c r="C541" t="s">
        <v>1626</v>
      </c>
      <c r="D541" s="28" t="str">
        <f t="shared" si="88"/>
        <v>Cranford township, Union County</v>
      </c>
      <c r="E541" t="s">
        <v>2214</v>
      </c>
      <c r="F541" t="s">
        <v>2201</v>
      </c>
      <c r="G541" s="32">
        <f>COUNTIFS('Raw Data from UFBs'!$A$3:$A$1389,'Summary By Town'!$A541,'Raw Data from UFBs'!$D$3:$D$1389,'Summary By Town'!$G$2)</f>
        <v>0</v>
      </c>
      <c r="H541" s="33">
        <f>SUMIFS('Raw Data from UFBs'!E$3:E$1389,'Raw Data from UFBs'!$A$3:$A$1389,'Summary By Town'!$A541,'Raw Data from UFBs'!$D$3:$D$1389,'Summary By Town'!$G$2)</f>
        <v>0</v>
      </c>
      <c r="I541" s="33">
        <f>SUMIFS('Raw Data from UFBs'!F$3:F$1389,'Raw Data from UFBs'!$A$3:$A$1389,'Summary By Town'!$A541,'Raw Data from UFBs'!$D$3:$D$1389,'Summary By Town'!$G$2)</f>
        <v>0</v>
      </c>
      <c r="J541" s="34">
        <f t="shared" si="89"/>
        <v>0</v>
      </c>
      <c r="K541" s="32">
        <f>COUNTIFS('Raw Data from UFBs'!$A$3:$A$1389,'Summary By Town'!$A541,'Raw Data from UFBs'!$D$3:$D$1389,'Summary By Town'!$K$2)</f>
        <v>0</v>
      </c>
      <c r="L541" s="33">
        <f>SUMIFS('Raw Data from UFBs'!E$3:E$1389,'Raw Data from UFBs'!$A$3:$A$1389,'Summary By Town'!$A541,'Raw Data from UFBs'!$D$3:$D$1389,'Summary By Town'!$K$2)</f>
        <v>0</v>
      </c>
      <c r="M541" s="33">
        <f>SUMIFS('Raw Data from UFBs'!F$3:F$1389,'Raw Data from UFBs'!$A$3:$A$1389,'Summary By Town'!$A541,'Raw Data from UFBs'!$D$3:$D$1389,'Summary By Town'!$K$2)</f>
        <v>0</v>
      </c>
      <c r="N541" s="34">
        <f t="shared" si="90"/>
        <v>0</v>
      </c>
      <c r="O541" s="32">
        <f>COUNTIFS('Raw Data from UFBs'!$A$3:$A$1389,'Summary By Town'!$A541,'Raw Data from UFBs'!$D$3:$D$1389,'Summary By Town'!$O$2)</f>
        <v>0</v>
      </c>
      <c r="P541" s="33">
        <f>SUMIFS('Raw Data from UFBs'!E$3:E$1389,'Raw Data from UFBs'!$A$3:$A$1389,'Summary By Town'!$A541,'Raw Data from UFBs'!$D$3:$D$1389,'Summary By Town'!$O$2)</f>
        <v>0</v>
      </c>
      <c r="Q541" s="33">
        <f>SUMIFS('Raw Data from UFBs'!F$3:F$1389,'Raw Data from UFBs'!$A$3:$A$1389,'Summary By Town'!$A541,'Raw Data from UFBs'!$D$3:$D$1389,'Summary By Town'!$O$2)</f>
        <v>0</v>
      </c>
      <c r="R541" s="34">
        <f t="shared" si="91"/>
        <v>0</v>
      </c>
      <c r="S541" s="32">
        <f t="shared" si="92"/>
        <v>0</v>
      </c>
      <c r="T541" s="33">
        <f t="shared" si="93"/>
        <v>0</v>
      </c>
      <c r="U541" s="33">
        <f t="shared" si="94"/>
        <v>0</v>
      </c>
      <c r="V541" s="34">
        <f t="shared" si="95"/>
        <v>0</v>
      </c>
      <c r="W541" s="73">
        <v>1884797011</v>
      </c>
      <c r="X541" s="74">
        <v>6.5195527113982816</v>
      </c>
      <c r="Y541" s="75">
        <v>0.23025725293602614</v>
      </c>
      <c r="Z541" s="5">
        <f t="shared" si="96"/>
        <v>0</v>
      </c>
      <c r="AA541" s="10">
        <f t="shared" si="97"/>
        <v>0</v>
      </c>
      <c r="AB541" s="73">
        <v>37512613.019999996</v>
      </c>
      <c r="AC541" s="7">
        <f t="shared" si="98"/>
        <v>0</v>
      </c>
      <c r="AE541" s="6" t="s">
        <v>1636</v>
      </c>
      <c r="AF541" s="6" t="s">
        <v>1627</v>
      </c>
      <c r="AG541" s="6" t="s">
        <v>1031</v>
      </c>
      <c r="AH541" s="6" t="s">
        <v>1025</v>
      </c>
      <c r="AI541" s="6" t="s">
        <v>1082</v>
      </c>
      <c r="AJ541" s="6" t="s">
        <v>1632</v>
      </c>
      <c r="AK541" s="6" t="s">
        <v>1635</v>
      </c>
      <c r="AL541" s="6" t="s">
        <v>1629</v>
      </c>
      <c r="AM541" s="6" t="s">
        <v>1633</v>
      </c>
      <c r="AN541" s="6" t="s">
        <v>2319</v>
      </c>
      <c r="AO541" s="6" t="s">
        <v>2319</v>
      </c>
      <c r="AP541" s="6" t="s">
        <v>2319</v>
      </c>
      <c r="AQ541" s="6" t="s">
        <v>2319</v>
      </c>
      <c r="AR541" s="6" t="s">
        <v>2319</v>
      </c>
      <c r="AS541" s="6" t="s">
        <v>2319</v>
      </c>
      <c r="AT541" s="6" t="s">
        <v>2319</v>
      </c>
    </row>
    <row r="542" spans="1:46" ht="17.25" customHeight="1" x14ac:dyDescent="0.25">
      <c r="A542" t="s">
        <v>1027</v>
      </c>
      <c r="B542" t="s">
        <v>2180</v>
      </c>
      <c r="C542" t="s">
        <v>1626</v>
      </c>
      <c r="D542" s="28" t="str">
        <f t="shared" si="88"/>
        <v>Hillside township, Union County</v>
      </c>
      <c r="E542" t="s">
        <v>2214</v>
      </c>
      <c r="F542" t="s">
        <v>2201</v>
      </c>
      <c r="G542" s="32">
        <f>COUNTIFS('Raw Data from UFBs'!$A$3:$A$1389,'Summary By Town'!$A542,'Raw Data from UFBs'!$D$3:$D$1389,'Summary By Town'!$G$2)</f>
        <v>0</v>
      </c>
      <c r="H542" s="33">
        <f>SUMIFS('Raw Data from UFBs'!E$3:E$1389,'Raw Data from UFBs'!$A$3:$A$1389,'Summary By Town'!$A542,'Raw Data from UFBs'!$D$3:$D$1389,'Summary By Town'!$G$2)</f>
        <v>0</v>
      </c>
      <c r="I542" s="33">
        <f>SUMIFS('Raw Data from UFBs'!F$3:F$1389,'Raw Data from UFBs'!$A$3:$A$1389,'Summary By Town'!$A542,'Raw Data from UFBs'!$D$3:$D$1389,'Summary By Town'!$G$2)</f>
        <v>0</v>
      </c>
      <c r="J542" s="34">
        <f t="shared" si="89"/>
        <v>0</v>
      </c>
      <c r="K542" s="32">
        <f>COUNTIFS('Raw Data from UFBs'!$A$3:$A$1389,'Summary By Town'!$A542,'Raw Data from UFBs'!$D$3:$D$1389,'Summary By Town'!$K$2)</f>
        <v>3</v>
      </c>
      <c r="L542" s="33">
        <f>SUMIFS('Raw Data from UFBs'!E$3:E$1389,'Raw Data from UFBs'!$A$3:$A$1389,'Summary By Town'!$A542,'Raw Data from UFBs'!$D$3:$D$1389,'Summary By Town'!$K$2)</f>
        <v>264086.71000000002</v>
      </c>
      <c r="M542" s="33">
        <f>SUMIFS('Raw Data from UFBs'!F$3:F$1389,'Raw Data from UFBs'!$A$3:$A$1389,'Summary By Town'!$A542,'Raw Data from UFBs'!$D$3:$D$1389,'Summary By Town'!$K$2)</f>
        <v>15897767</v>
      </c>
      <c r="N542" s="34">
        <f t="shared" si="90"/>
        <v>1222351.6905169114</v>
      </c>
      <c r="O542" s="32">
        <f>COUNTIFS('Raw Data from UFBs'!$A$3:$A$1389,'Summary By Town'!$A542,'Raw Data from UFBs'!$D$3:$D$1389,'Summary By Town'!$O$2)</f>
        <v>0</v>
      </c>
      <c r="P542" s="33">
        <f>SUMIFS('Raw Data from UFBs'!E$3:E$1389,'Raw Data from UFBs'!$A$3:$A$1389,'Summary By Town'!$A542,'Raw Data from UFBs'!$D$3:$D$1389,'Summary By Town'!$O$2)</f>
        <v>0</v>
      </c>
      <c r="Q542" s="33">
        <f>SUMIFS('Raw Data from UFBs'!F$3:F$1389,'Raw Data from UFBs'!$A$3:$A$1389,'Summary By Town'!$A542,'Raw Data from UFBs'!$D$3:$D$1389,'Summary By Town'!$O$2)</f>
        <v>0</v>
      </c>
      <c r="R542" s="34">
        <f t="shared" si="91"/>
        <v>0</v>
      </c>
      <c r="S542" s="32">
        <f t="shared" si="92"/>
        <v>3</v>
      </c>
      <c r="T542" s="33">
        <f t="shared" si="93"/>
        <v>264086.71000000002</v>
      </c>
      <c r="U542" s="33">
        <f t="shared" si="94"/>
        <v>15897767</v>
      </c>
      <c r="V542" s="34">
        <f t="shared" si="95"/>
        <v>1222351.6905169114</v>
      </c>
      <c r="W542" s="73">
        <v>1011422020</v>
      </c>
      <c r="X542" s="74">
        <v>7.688826301938577</v>
      </c>
      <c r="Y542" s="75">
        <v>0.41402669578440365</v>
      </c>
      <c r="Z542" s="5">
        <f t="shared" si="96"/>
        <v>396747.28356932278</v>
      </c>
      <c r="AA542" s="10">
        <f t="shared" si="97"/>
        <v>1.5718233027989643E-2</v>
      </c>
      <c r="AB542" s="73">
        <v>46149150.769999996</v>
      </c>
      <c r="AC542" s="7">
        <f t="shared" si="98"/>
        <v>8.5970657520145488E-3</v>
      </c>
      <c r="AE542" s="6" t="s">
        <v>988</v>
      </c>
      <c r="AF542" s="6" t="s">
        <v>1083</v>
      </c>
      <c r="AG542" s="6" t="s">
        <v>1427</v>
      </c>
      <c r="AH542" s="6" t="s">
        <v>1431</v>
      </c>
      <c r="AI542" s="6" t="s">
        <v>2319</v>
      </c>
      <c r="AJ542" s="6" t="s">
        <v>2319</v>
      </c>
      <c r="AK542" s="6" t="s">
        <v>2319</v>
      </c>
      <c r="AL542" s="6" t="s">
        <v>2319</v>
      </c>
      <c r="AM542" s="6" t="s">
        <v>2319</v>
      </c>
      <c r="AN542" s="6" t="s">
        <v>2319</v>
      </c>
      <c r="AO542" s="6" t="s">
        <v>2319</v>
      </c>
      <c r="AP542" s="6" t="s">
        <v>2319</v>
      </c>
      <c r="AQ542" s="6" t="s">
        <v>2319</v>
      </c>
      <c r="AR542" s="6" t="s">
        <v>2319</v>
      </c>
      <c r="AS542" s="6" t="s">
        <v>2319</v>
      </c>
      <c r="AT542" s="6" t="s">
        <v>2319</v>
      </c>
    </row>
    <row r="543" spans="1:46" ht="17.25" customHeight="1" x14ac:dyDescent="0.25">
      <c r="A543" t="s">
        <v>1059</v>
      </c>
      <c r="B543" t="s">
        <v>2181</v>
      </c>
      <c r="C543" t="s">
        <v>1626</v>
      </c>
      <c r="D543" s="28" t="str">
        <f t="shared" si="88"/>
        <v>Scotch Plains township, Union County</v>
      </c>
      <c r="E543" t="s">
        <v>2214</v>
      </c>
      <c r="F543" t="s">
        <v>2201</v>
      </c>
      <c r="G543" s="32">
        <f>COUNTIFS('Raw Data from UFBs'!$A$3:$A$1389,'Summary By Town'!$A543,'Raw Data from UFBs'!$D$3:$D$1389,'Summary By Town'!$G$2)</f>
        <v>0</v>
      </c>
      <c r="H543" s="33">
        <f>SUMIFS('Raw Data from UFBs'!E$3:E$1389,'Raw Data from UFBs'!$A$3:$A$1389,'Summary By Town'!$A543,'Raw Data from UFBs'!$D$3:$D$1389,'Summary By Town'!$G$2)</f>
        <v>0</v>
      </c>
      <c r="I543" s="33">
        <f>SUMIFS('Raw Data from UFBs'!F$3:F$1389,'Raw Data from UFBs'!$A$3:$A$1389,'Summary By Town'!$A543,'Raw Data from UFBs'!$D$3:$D$1389,'Summary By Town'!$G$2)</f>
        <v>0</v>
      </c>
      <c r="J543" s="34">
        <f t="shared" si="89"/>
        <v>0</v>
      </c>
      <c r="K543" s="32">
        <f>COUNTIFS('Raw Data from UFBs'!$A$3:$A$1389,'Summary By Town'!$A543,'Raw Data from UFBs'!$D$3:$D$1389,'Summary By Town'!$K$2)</f>
        <v>0</v>
      </c>
      <c r="L543" s="33">
        <f>SUMIFS('Raw Data from UFBs'!E$3:E$1389,'Raw Data from UFBs'!$A$3:$A$1389,'Summary By Town'!$A543,'Raw Data from UFBs'!$D$3:$D$1389,'Summary By Town'!$K$2)</f>
        <v>0</v>
      </c>
      <c r="M543" s="33">
        <f>SUMIFS('Raw Data from UFBs'!F$3:F$1389,'Raw Data from UFBs'!$A$3:$A$1389,'Summary By Town'!$A543,'Raw Data from UFBs'!$D$3:$D$1389,'Summary By Town'!$K$2)</f>
        <v>0</v>
      </c>
      <c r="N543" s="34">
        <f t="shared" si="90"/>
        <v>0</v>
      </c>
      <c r="O543" s="32">
        <f>COUNTIFS('Raw Data from UFBs'!$A$3:$A$1389,'Summary By Town'!$A543,'Raw Data from UFBs'!$D$3:$D$1389,'Summary By Town'!$O$2)</f>
        <v>1</v>
      </c>
      <c r="P543" s="33">
        <f>SUMIFS('Raw Data from UFBs'!E$3:E$1389,'Raw Data from UFBs'!$A$3:$A$1389,'Summary By Town'!$A543,'Raw Data from UFBs'!$D$3:$D$1389,'Summary By Town'!$O$2)</f>
        <v>517402.44</v>
      </c>
      <c r="Q543" s="33">
        <f>SUMIFS('Raw Data from UFBs'!F$3:F$1389,'Raw Data from UFBs'!$A$3:$A$1389,'Summary By Town'!$A543,'Raw Data from UFBs'!$D$3:$D$1389,'Summary By Town'!$O$2)</f>
        <v>7792500</v>
      </c>
      <c r="R543" s="34">
        <f t="shared" si="91"/>
        <v>867176.41689147032</v>
      </c>
      <c r="S543" s="32">
        <f t="shared" si="92"/>
        <v>1</v>
      </c>
      <c r="T543" s="33">
        <f t="shared" si="93"/>
        <v>517402.44</v>
      </c>
      <c r="U543" s="33">
        <f t="shared" si="94"/>
        <v>7792500</v>
      </c>
      <c r="V543" s="34">
        <f t="shared" si="95"/>
        <v>867176.41689147032</v>
      </c>
      <c r="W543" s="73">
        <v>1217778849</v>
      </c>
      <c r="X543" s="74">
        <v>11.128346703772477</v>
      </c>
      <c r="Y543" s="75">
        <v>0.15277632855308887</v>
      </c>
      <c r="Z543" s="5">
        <f t="shared" si="96"/>
        <v>53437.184012891783</v>
      </c>
      <c r="AA543" s="10">
        <f t="shared" si="97"/>
        <v>6.398945101073931E-3</v>
      </c>
      <c r="AB543" s="73">
        <v>24267817.369999997</v>
      </c>
      <c r="AC543" s="7">
        <f t="shared" si="98"/>
        <v>2.2019773430037061E-3</v>
      </c>
      <c r="AE543" s="6" t="s">
        <v>720</v>
      </c>
      <c r="AF543" s="6" t="s">
        <v>642</v>
      </c>
      <c r="AG543" s="6" t="s">
        <v>1627</v>
      </c>
      <c r="AH543" s="6" t="s">
        <v>1039</v>
      </c>
      <c r="AI543" s="6" t="s">
        <v>1021</v>
      </c>
      <c r="AJ543" s="6" t="s">
        <v>1602</v>
      </c>
      <c r="AK543" s="6" t="s">
        <v>1635</v>
      </c>
      <c r="AL543" s="6" t="s">
        <v>1625</v>
      </c>
      <c r="AM543" s="6" t="s">
        <v>1630</v>
      </c>
      <c r="AN543" s="6" t="s">
        <v>2319</v>
      </c>
      <c r="AO543" s="6" t="s">
        <v>2319</v>
      </c>
      <c r="AP543" s="6" t="s">
        <v>2319</v>
      </c>
      <c r="AQ543" s="6" t="s">
        <v>2319</v>
      </c>
      <c r="AR543" s="6" t="s">
        <v>2319</v>
      </c>
      <c r="AS543" s="6" t="s">
        <v>2319</v>
      </c>
      <c r="AT543" s="6" t="s">
        <v>2319</v>
      </c>
    </row>
    <row r="544" spans="1:46" ht="17.25" customHeight="1" x14ac:dyDescent="0.25">
      <c r="A544" t="s">
        <v>1633</v>
      </c>
      <c r="B544" t="s">
        <v>1782</v>
      </c>
      <c r="C544" t="s">
        <v>1626</v>
      </c>
      <c r="D544" s="28" t="str">
        <f t="shared" si="88"/>
        <v>Springfield township, Union County</v>
      </c>
      <c r="E544" t="s">
        <v>2214</v>
      </c>
      <c r="F544" t="s">
        <v>2201</v>
      </c>
      <c r="G544" s="32">
        <f>COUNTIFS('Raw Data from UFBs'!$A$3:$A$1389,'Summary By Town'!$A544,'Raw Data from UFBs'!$D$3:$D$1389,'Summary By Town'!$G$2)</f>
        <v>0</v>
      </c>
      <c r="H544" s="33">
        <f>SUMIFS('Raw Data from UFBs'!E$3:E$1389,'Raw Data from UFBs'!$A$3:$A$1389,'Summary By Town'!$A544,'Raw Data from UFBs'!$D$3:$D$1389,'Summary By Town'!$G$2)</f>
        <v>0</v>
      </c>
      <c r="I544" s="33">
        <f>SUMIFS('Raw Data from UFBs'!F$3:F$1389,'Raw Data from UFBs'!$A$3:$A$1389,'Summary By Town'!$A544,'Raw Data from UFBs'!$D$3:$D$1389,'Summary By Town'!$G$2)</f>
        <v>0</v>
      </c>
      <c r="J544" s="34">
        <f t="shared" si="89"/>
        <v>0</v>
      </c>
      <c r="K544" s="32">
        <f>COUNTIFS('Raw Data from UFBs'!$A$3:$A$1389,'Summary By Town'!$A544,'Raw Data from UFBs'!$D$3:$D$1389,'Summary By Town'!$K$2)</f>
        <v>0</v>
      </c>
      <c r="L544" s="33">
        <f>SUMIFS('Raw Data from UFBs'!E$3:E$1389,'Raw Data from UFBs'!$A$3:$A$1389,'Summary By Town'!$A544,'Raw Data from UFBs'!$D$3:$D$1389,'Summary By Town'!$K$2)</f>
        <v>0</v>
      </c>
      <c r="M544" s="33">
        <f>SUMIFS('Raw Data from UFBs'!F$3:F$1389,'Raw Data from UFBs'!$A$3:$A$1389,'Summary By Town'!$A544,'Raw Data from UFBs'!$D$3:$D$1389,'Summary By Town'!$K$2)</f>
        <v>0</v>
      </c>
      <c r="N544" s="34">
        <f t="shared" si="90"/>
        <v>0</v>
      </c>
      <c r="O544" s="32">
        <f>COUNTIFS('Raw Data from UFBs'!$A$3:$A$1389,'Summary By Town'!$A544,'Raw Data from UFBs'!$D$3:$D$1389,'Summary By Town'!$O$2)</f>
        <v>0</v>
      </c>
      <c r="P544" s="33">
        <f>SUMIFS('Raw Data from UFBs'!E$3:E$1389,'Raw Data from UFBs'!$A$3:$A$1389,'Summary By Town'!$A544,'Raw Data from UFBs'!$D$3:$D$1389,'Summary By Town'!$O$2)</f>
        <v>0</v>
      </c>
      <c r="Q544" s="33">
        <f>SUMIFS('Raw Data from UFBs'!F$3:F$1389,'Raw Data from UFBs'!$A$3:$A$1389,'Summary By Town'!$A544,'Raw Data from UFBs'!$D$3:$D$1389,'Summary By Town'!$O$2)</f>
        <v>0</v>
      </c>
      <c r="R544" s="34">
        <f t="shared" si="91"/>
        <v>0</v>
      </c>
      <c r="S544" s="32">
        <f t="shared" si="92"/>
        <v>0</v>
      </c>
      <c r="T544" s="33">
        <f t="shared" si="93"/>
        <v>0</v>
      </c>
      <c r="U544" s="33">
        <f t="shared" si="94"/>
        <v>0</v>
      </c>
      <c r="V544" s="34">
        <f t="shared" si="95"/>
        <v>0</v>
      </c>
      <c r="W544" s="73">
        <v>1248377724</v>
      </c>
      <c r="X544" s="74">
        <v>7.2291949605411618</v>
      </c>
      <c r="Y544" s="75">
        <v>0.31433892608285763</v>
      </c>
      <c r="Z544" s="5">
        <f t="shared" si="96"/>
        <v>0</v>
      </c>
      <c r="AA544" s="10">
        <f t="shared" si="97"/>
        <v>0</v>
      </c>
      <c r="AB544" s="73">
        <v>32536343.329999998</v>
      </c>
      <c r="AC544" s="7">
        <f t="shared" si="98"/>
        <v>0</v>
      </c>
      <c r="AE544" s="6" t="s">
        <v>1628</v>
      </c>
      <c r="AF544" s="6" t="s">
        <v>1635</v>
      </c>
      <c r="AG544" s="6" t="s">
        <v>1629</v>
      </c>
      <c r="AH544" s="6" t="s">
        <v>1630</v>
      </c>
      <c r="AI544" s="6" t="s">
        <v>1083</v>
      </c>
      <c r="AJ544" s="6" t="s">
        <v>1634</v>
      </c>
      <c r="AK544" s="6" t="s">
        <v>1429</v>
      </c>
      <c r="AL544" s="6" t="s">
        <v>2319</v>
      </c>
      <c r="AM544" s="6" t="s">
        <v>2319</v>
      </c>
      <c r="AN544" s="6" t="s">
        <v>2319</v>
      </c>
      <c r="AO544" s="6" t="s">
        <v>2319</v>
      </c>
      <c r="AP544" s="6" t="s">
        <v>2319</v>
      </c>
      <c r="AQ544" s="6" t="s">
        <v>2319</v>
      </c>
      <c r="AR544" s="6" t="s">
        <v>2319</v>
      </c>
      <c r="AS544" s="6" t="s">
        <v>2319</v>
      </c>
      <c r="AT544" s="6" t="s">
        <v>2319</v>
      </c>
    </row>
    <row r="545" spans="1:46" ht="17.25" customHeight="1" x14ac:dyDescent="0.25">
      <c r="A545" t="s">
        <v>1083</v>
      </c>
      <c r="B545" t="s">
        <v>1932</v>
      </c>
      <c r="C545" t="s">
        <v>1626</v>
      </c>
      <c r="D545" s="28" t="str">
        <f t="shared" si="88"/>
        <v>Union township, Union County</v>
      </c>
      <c r="E545" t="s">
        <v>2214</v>
      </c>
      <c r="F545" t="s">
        <v>2201</v>
      </c>
      <c r="G545" s="32">
        <f>COUNTIFS('Raw Data from UFBs'!$A$3:$A$1389,'Summary By Town'!$A545,'Raw Data from UFBs'!$D$3:$D$1389,'Summary By Town'!$G$2)</f>
        <v>0</v>
      </c>
      <c r="H545" s="33">
        <f>SUMIFS('Raw Data from UFBs'!E$3:E$1389,'Raw Data from UFBs'!$A$3:$A$1389,'Summary By Town'!$A545,'Raw Data from UFBs'!$D$3:$D$1389,'Summary By Town'!$G$2)</f>
        <v>0</v>
      </c>
      <c r="I545" s="33">
        <f>SUMIFS('Raw Data from UFBs'!F$3:F$1389,'Raw Data from UFBs'!$A$3:$A$1389,'Summary By Town'!$A545,'Raw Data from UFBs'!$D$3:$D$1389,'Summary By Town'!$G$2)</f>
        <v>0</v>
      </c>
      <c r="J545" s="34">
        <f t="shared" si="89"/>
        <v>0</v>
      </c>
      <c r="K545" s="32">
        <f>COUNTIFS('Raw Data from UFBs'!$A$3:$A$1389,'Summary By Town'!$A545,'Raw Data from UFBs'!$D$3:$D$1389,'Summary By Town'!$K$2)</f>
        <v>0</v>
      </c>
      <c r="L545" s="33">
        <f>SUMIFS('Raw Data from UFBs'!E$3:E$1389,'Raw Data from UFBs'!$A$3:$A$1389,'Summary By Town'!$A545,'Raw Data from UFBs'!$D$3:$D$1389,'Summary By Town'!$K$2)</f>
        <v>0</v>
      </c>
      <c r="M545" s="33">
        <f>SUMIFS('Raw Data from UFBs'!F$3:F$1389,'Raw Data from UFBs'!$A$3:$A$1389,'Summary By Town'!$A545,'Raw Data from UFBs'!$D$3:$D$1389,'Summary By Town'!$K$2)</f>
        <v>0</v>
      </c>
      <c r="N545" s="34">
        <f t="shared" si="90"/>
        <v>0</v>
      </c>
      <c r="O545" s="32">
        <f>COUNTIFS('Raw Data from UFBs'!$A$3:$A$1389,'Summary By Town'!$A545,'Raw Data from UFBs'!$D$3:$D$1389,'Summary By Town'!$O$2)</f>
        <v>2</v>
      </c>
      <c r="P545" s="33">
        <f>SUMIFS('Raw Data from UFBs'!E$3:E$1389,'Raw Data from UFBs'!$A$3:$A$1389,'Summary By Town'!$A545,'Raw Data from UFBs'!$D$3:$D$1389,'Summary By Town'!$O$2)</f>
        <v>1094464.26</v>
      </c>
      <c r="Q545" s="33">
        <f>SUMIFS('Raw Data from UFBs'!F$3:F$1389,'Raw Data from UFBs'!$A$3:$A$1389,'Summary By Town'!$A545,'Raw Data from UFBs'!$D$3:$D$1389,'Summary By Town'!$O$2)</f>
        <v>0</v>
      </c>
      <c r="R545" s="34">
        <f t="shared" si="91"/>
        <v>0</v>
      </c>
      <c r="S545" s="32">
        <f t="shared" si="92"/>
        <v>2</v>
      </c>
      <c r="T545" s="33">
        <f t="shared" si="93"/>
        <v>1094464.26</v>
      </c>
      <c r="U545" s="33">
        <f t="shared" si="94"/>
        <v>0</v>
      </c>
      <c r="V545" s="34">
        <f t="shared" si="95"/>
        <v>0</v>
      </c>
      <c r="W545" s="73">
        <v>1232139234</v>
      </c>
      <c r="X545" s="74">
        <v>19.732130160282143</v>
      </c>
      <c r="Y545" s="75">
        <v>0.36826664361986833</v>
      </c>
      <c r="Z545" s="5">
        <f t="shared" si="96"/>
        <v>-403054.67959210294</v>
      </c>
      <c r="AA545" s="10">
        <f t="shared" si="97"/>
        <v>0</v>
      </c>
      <c r="AB545" s="73">
        <v>96787099.189999998</v>
      </c>
      <c r="AC545" s="7">
        <f t="shared" si="98"/>
        <v>-4.1643430060950351E-3</v>
      </c>
      <c r="AE545" s="6" t="s">
        <v>1632</v>
      </c>
      <c r="AF545" s="6" t="s">
        <v>1629</v>
      </c>
      <c r="AG545" s="6" t="s">
        <v>988</v>
      </c>
      <c r="AH545" s="6" t="s">
        <v>1633</v>
      </c>
      <c r="AI545" s="6" t="s">
        <v>1428</v>
      </c>
      <c r="AJ545" s="6" t="s">
        <v>1429</v>
      </c>
      <c r="AK545" s="6" t="s">
        <v>1027</v>
      </c>
      <c r="AL545" s="6" t="s">
        <v>1427</v>
      </c>
      <c r="AM545" s="6" t="s">
        <v>2319</v>
      </c>
      <c r="AN545" s="6" t="s">
        <v>2319</v>
      </c>
      <c r="AO545" s="6" t="s">
        <v>2319</v>
      </c>
      <c r="AP545" s="6" t="s">
        <v>2319</v>
      </c>
      <c r="AQ545" s="6" t="s">
        <v>2319</v>
      </c>
      <c r="AR545" s="6" t="s">
        <v>2319</v>
      </c>
      <c r="AS545" s="6" t="s">
        <v>2319</v>
      </c>
      <c r="AT545" s="6" t="s">
        <v>2319</v>
      </c>
    </row>
    <row r="546" spans="1:46" ht="17.25" customHeight="1" x14ac:dyDescent="0.25">
      <c r="A546" t="s">
        <v>1636</v>
      </c>
      <c r="B546" t="s">
        <v>2182</v>
      </c>
      <c r="C546" t="s">
        <v>1626</v>
      </c>
      <c r="D546" s="28" t="str">
        <f t="shared" si="88"/>
        <v>Winfield township, Union County</v>
      </c>
      <c r="E546" t="s">
        <v>2214</v>
      </c>
      <c r="F546" t="s">
        <v>2205</v>
      </c>
      <c r="G546" s="32">
        <f>COUNTIFS('Raw Data from UFBs'!$A$3:$A$1389,'Summary By Town'!$A546,'Raw Data from UFBs'!$D$3:$D$1389,'Summary By Town'!$G$2)</f>
        <v>0</v>
      </c>
      <c r="H546" s="33">
        <f>SUMIFS('Raw Data from UFBs'!E$3:E$1389,'Raw Data from UFBs'!$A$3:$A$1389,'Summary By Town'!$A546,'Raw Data from UFBs'!$D$3:$D$1389,'Summary By Town'!$G$2)</f>
        <v>0</v>
      </c>
      <c r="I546" s="33">
        <f>SUMIFS('Raw Data from UFBs'!F$3:F$1389,'Raw Data from UFBs'!$A$3:$A$1389,'Summary By Town'!$A546,'Raw Data from UFBs'!$D$3:$D$1389,'Summary By Town'!$G$2)</f>
        <v>0</v>
      </c>
      <c r="J546" s="34">
        <f t="shared" si="89"/>
        <v>0</v>
      </c>
      <c r="K546" s="32">
        <f>COUNTIFS('Raw Data from UFBs'!$A$3:$A$1389,'Summary By Town'!$A546,'Raw Data from UFBs'!$D$3:$D$1389,'Summary By Town'!$K$2)</f>
        <v>0</v>
      </c>
      <c r="L546" s="33">
        <f>SUMIFS('Raw Data from UFBs'!E$3:E$1389,'Raw Data from UFBs'!$A$3:$A$1389,'Summary By Town'!$A546,'Raw Data from UFBs'!$D$3:$D$1389,'Summary By Town'!$K$2)</f>
        <v>0</v>
      </c>
      <c r="M546" s="33">
        <f>SUMIFS('Raw Data from UFBs'!F$3:F$1389,'Raw Data from UFBs'!$A$3:$A$1389,'Summary By Town'!$A546,'Raw Data from UFBs'!$D$3:$D$1389,'Summary By Town'!$K$2)</f>
        <v>0</v>
      </c>
      <c r="N546" s="34">
        <f t="shared" si="90"/>
        <v>0</v>
      </c>
      <c r="O546" s="32">
        <f>COUNTIFS('Raw Data from UFBs'!$A$3:$A$1389,'Summary By Town'!$A546,'Raw Data from UFBs'!$D$3:$D$1389,'Summary By Town'!$O$2)</f>
        <v>0</v>
      </c>
      <c r="P546" s="33">
        <f>SUMIFS('Raw Data from UFBs'!E$3:E$1389,'Raw Data from UFBs'!$A$3:$A$1389,'Summary By Town'!$A546,'Raw Data from UFBs'!$D$3:$D$1389,'Summary By Town'!$O$2)</f>
        <v>0</v>
      </c>
      <c r="Q546" s="33">
        <f>SUMIFS('Raw Data from UFBs'!F$3:F$1389,'Raw Data from UFBs'!$A$3:$A$1389,'Summary By Town'!$A546,'Raw Data from UFBs'!$D$3:$D$1389,'Summary By Town'!$O$2)</f>
        <v>0</v>
      </c>
      <c r="R546" s="34">
        <f t="shared" si="91"/>
        <v>0</v>
      </c>
      <c r="S546" s="32">
        <f t="shared" si="92"/>
        <v>0</v>
      </c>
      <c r="T546" s="33">
        <f t="shared" si="93"/>
        <v>0</v>
      </c>
      <c r="U546" s="33">
        <f t="shared" si="94"/>
        <v>0</v>
      </c>
      <c r="V546" s="34">
        <f t="shared" si="95"/>
        <v>0</v>
      </c>
      <c r="W546" s="73">
        <v>23827203</v>
      </c>
      <c r="X546" s="74">
        <v>19.918038780158216</v>
      </c>
      <c r="Y546" s="75">
        <v>0.47499739258203122</v>
      </c>
      <c r="Z546" s="5">
        <f t="shared" si="96"/>
        <v>0</v>
      </c>
      <c r="AA546" s="10">
        <f t="shared" si="97"/>
        <v>0</v>
      </c>
      <c r="AB546" s="73">
        <v>2026528</v>
      </c>
      <c r="AC546" s="7">
        <f t="shared" si="98"/>
        <v>0</v>
      </c>
      <c r="AE546" s="6" t="s">
        <v>1627</v>
      </c>
      <c r="AF546" s="6" t="s">
        <v>1031</v>
      </c>
      <c r="AG546" s="6" t="s">
        <v>1628</v>
      </c>
      <c r="AH546" s="6" t="s">
        <v>2319</v>
      </c>
      <c r="AI546" s="6" t="s">
        <v>2319</v>
      </c>
      <c r="AJ546" s="6" t="s">
        <v>2319</v>
      </c>
      <c r="AK546" s="6" t="s">
        <v>2319</v>
      </c>
      <c r="AL546" s="6" t="s">
        <v>2319</v>
      </c>
      <c r="AM546" s="6" t="s">
        <v>2319</v>
      </c>
      <c r="AN546" s="6" t="s">
        <v>2319</v>
      </c>
      <c r="AO546" s="6" t="s">
        <v>2319</v>
      </c>
      <c r="AP546" s="6" t="s">
        <v>2319</v>
      </c>
      <c r="AQ546" s="6" t="s">
        <v>2319</v>
      </c>
      <c r="AR546" s="6" t="s">
        <v>2319</v>
      </c>
      <c r="AS546" s="6" t="s">
        <v>2319</v>
      </c>
      <c r="AT546" s="6" t="s">
        <v>2319</v>
      </c>
    </row>
    <row r="547" spans="1:46" ht="17.25" customHeight="1" x14ac:dyDescent="0.25">
      <c r="A547" t="s">
        <v>1639</v>
      </c>
      <c r="B547" t="s">
        <v>2183</v>
      </c>
      <c r="C547" t="s">
        <v>1638</v>
      </c>
      <c r="D547" s="28" t="str">
        <f t="shared" si="88"/>
        <v>Alpha borough, Warren County</v>
      </c>
      <c r="E547" t="s">
        <v>2214</v>
      </c>
      <c r="F547" t="s">
        <v>2206</v>
      </c>
      <c r="G547" s="32">
        <f>COUNTIFS('Raw Data from UFBs'!$A$3:$A$1389,'Summary By Town'!$A547,'Raw Data from UFBs'!$D$3:$D$1389,'Summary By Town'!$G$2)</f>
        <v>0</v>
      </c>
      <c r="H547" s="33">
        <f>SUMIFS('Raw Data from UFBs'!E$3:E$1389,'Raw Data from UFBs'!$A$3:$A$1389,'Summary By Town'!$A547,'Raw Data from UFBs'!$D$3:$D$1389,'Summary By Town'!$G$2)</f>
        <v>0</v>
      </c>
      <c r="I547" s="33">
        <f>SUMIFS('Raw Data from UFBs'!F$3:F$1389,'Raw Data from UFBs'!$A$3:$A$1389,'Summary By Town'!$A547,'Raw Data from UFBs'!$D$3:$D$1389,'Summary By Town'!$G$2)</f>
        <v>0</v>
      </c>
      <c r="J547" s="34">
        <f t="shared" si="89"/>
        <v>0</v>
      </c>
      <c r="K547" s="32">
        <f>COUNTIFS('Raw Data from UFBs'!$A$3:$A$1389,'Summary By Town'!$A547,'Raw Data from UFBs'!$D$3:$D$1389,'Summary By Town'!$K$2)</f>
        <v>0</v>
      </c>
      <c r="L547" s="33">
        <f>SUMIFS('Raw Data from UFBs'!E$3:E$1389,'Raw Data from UFBs'!$A$3:$A$1389,'Summary By Town'!$A547,'Raw Data from UFBs'!$D$3:$D$1389,'Summary By Town'!$K$2)</f>
        <v>0</v>
      </c>
      <c r="M547" s="33">
        <f>SUMIFS('Raw Data from UFBs'!F$3:F$1389,'Raw Data from UFBs'!$A$3:$A$1389,'Summary By Town'!$A547,'Raw Data from UFBs'!$D$3:$D$1389,'Summary By Town'!$K$2)</f>
        <v>0</v>
      </c>
      <c r="N547" s="34">
        <f t="shared" si="90"/>
        <v>0</v>
      </c>
      <c r="O547" s="32">
        <f>COUNTIFS('Raw Data from UFBs'!$A$3:$A$1389,'Summary By Town'!$A547,'Raw Data from UFBs'!$D$3:$D$1389,'Summary By Town'!$O$2)</f>
        <v>0</v>
      </c>
      <c r="P547" s="33">
        <f>SUMIFS('Raw Data from UFBs'!E$3:E$1389,'Raw Data from UFBs'!$A$3:$A$1389,'Summary By Town'!$A547,'Raw Data from UFBs'!$D$3:$D$1389,'Summary By Town'!$O$2)</f>
        <v>0</v>
      </c>
      <c r="Q547" s="33">
        <f>SUMIFS('Raw Data from UFBs'!F$3:F$1389,'Raw Data from UFBs'!$A$3:$A$1389,'Summary By Town'!$A547,'Raw Data from UFBs'!$D$3:$D$1389,'Summary By Town'!$O$2)</f>
        <v>0</v>
      </c>
      <c r="R547" s="34">
        <f t="shared" si="91"/>
        <v>0</v>
      </c>
      <c r="S547" s="32">
        <f t="shared" si="92"/>
        <v>0</v>
      </c>
      <c r="T547" s="33">
        <f t="shared" si="93"/>
        <v>0</v>
      </c>
      <c r="U547" s="33">
        <f t="shared" si="94"/>
        <v>0</v>
      </c>
      <c r="V547" s="34">
        <f t="shared" si="95"/>
        <v>0</v>
      </c>
      <c r="W547" s="73">
        <v>229531029</v>
      </c>
      <c r="X547" s="74">
        <v>3.2313843775467621</v>
      </c>
      <c r="Y547" s="75">
        <v>0.27036397048732302</v>
      </c>
      <c r="Z547" s="5">
        <f t="shared" si="96"/>
        <v>0</v>
      </c>
      <c r="AA547" s="10">
        <f t="shared" si="97"/>
        <v>0</v>
      </c>
      <c r="AB547" s="73">
        <v>2952643.25</v>
      </c>
      <c r="AC547" s="7">
        <f t="shared" si="98"/>
        <v>0</v>
      </c>
      <c r="AE547" s="6" t="s">
        <v>1651</v>
      </c>
      <c r="AF547" s="6" t="s">
        <v>2319</v>
      </c>
      <c r="AG547" s="6" t="s">
        <v>2319</v>
      </c>
      <c r="AH547" s="6" t="s">
        <v>2319</v>
      </c>
      <c r="AI547" s="6" t="s">
        <v>2319</v>
      </c>
      <c r="AJ547" s="6" t="s">
        <v>2319</v>
      </c>
      <c r="AK547" s="6" t="s">
        <v>2319</v>
      </c>
      <c r="AL547" s="6" t="s">
        <v>2319</v>
      </c>
      <c r="AM547" s="6" t="s">
        <v>2319</v>
      </c>
      <c r="AN547" s="6" t="s">
        <v>2319</v>
      </c>
      <c r="AO547" s="6" t="s">
        <v>2319</v>
      </c>
      <c r="AP547" s="6" t="s">
        <v>2319</v>
      </c>
      <c r="AQ547" s="6" t="s">
        <v>2319</v>
      </c>
      <c r="AR547" s="6" t="s">
        <v>2319</v>
      </c>
      <c r="AS547" s="6" t="s">
        <v>2319</v>
      </c>
      <c r="AT547" s="6" t="s">
        <v>2319</v>
      </c>
    </row>
    <row r="548" spans="1:46" ht="17.25" customHeight="1" x14ac:dyDescent="0.25">
      <c r="A548" t="s">
        <v>1640</v>
      </c>
      <c r="B548" t="s">
        <v>2184</v>
      </c>
      <c r="C548" t="s">
        <v>1638</v>
      </c>
      <c r="D548" s="28" t="str">
        <f t="shared" si="88"/>
        <v>Belvidere town, Warren County</v>
      </c>
      <c r="E548" t="s">
        <v>2214</v>
      </c>
      <c r="F548" t="s">
        <v>2206</v>
      </c>
      <c r="G548" s="32">
        <f>COUNTIFS('Raw Data from UFBs'!$A$3:$A$1389,'Summary By Town'!$A548,'Raw Data from UFBs'!$D$3:$D$1389,'Summary By Town'!$G$2)</f>
        <v>0</v>
      </c>
      <c r="H548" s="33">
        <f>SUMIFS('Raw Data from UFBs'!E$3:E$1389,'Raw Data from UFBs'!$A$3:$A$1389,'Summary By Town'!$A548,'Raw Data from UFBs'!$D$3:$D$1389,'Summary By Town'!$G$2)</f>
        <v>0</v>
      </c>
      <c r="I548" s="33">
        <f>SUMIFS('Raw Data from UFBs'!F$3:F$1389,'Raw Data from UFBs'!$A$3:$A$1389,'Summary By Town'!$A548,'Raw Data from UFBs'!$D$3:$D$1389,'Summary By Town'!$G$2)</f>
        <v>0</v>
      </c>
      <c r="J548" s="34">
        <f t="shared" si="89"/>
        <v>0</v>
      </c>
      <c r="K548" s="32">
        <f>COUNTIFS('Raw Data from UFBs'!$A$3:$A$1389,'Summary By Town'!$A548,'Raw Data from UFBs'!$D$3:$D$1389,'Summary By Town'!$K$2)</f>
        <v>0</v>
      </c>
      <c r="L548" s="33">
        <f>SUMIFS('Raw Data from UFBs'!E$3:E$1389,'Raw Data from UFBs'!$A$3:$A$1389,'Summary By Town'!$A548,'Raw Data from UFBs'!$D$3:$D$1389,'Summary By Town'!$K$2)</f>
        <v>0</v>
      </c>
      <c r="M548" s="33">
        <f>SUMIFS('Raw Data from UFBs'!F$3:F$1389,'Raw Data from UFBs'!$A$3:$A$1389,'Summary By Town'!$A548,'Raw Data from UFBs'!$D$3:$D$1389,'Summary By Town'!$K$2)</f>
        <v>0</v>
      </c>
      <c r="N548" s="34">
        <f t="shared" si="90"/>
        <v>0</v>
      </c>
      <c r="O548" s="32">
        <f>COUNTIFS('Raw Data from UFBs'!$A$3:$A$1389,'Summary By Town'!$A548,'Raw Data from UFBs'!$D$3:$D$1389,'Summary By Town'!$O$2)</f>
        <v>0</v>
      </c>
      <c r="P548" s="33">
        <f>SUMIFS('Raw Data from UFBs'!E$3:E$1389,'Raw Data from UFBs'!$A$3:$A$1389,'Summary By Town'!$A548,'Raw Data from UFBs'!$D$3:$D$1389,'Summary By Town'!$O$2)</f>
        <v>0</v>
      </c>
      <c r="Q548" s="33">
        <f>SUMIFS('Raw Data from UFBs'!F$3:F$1389,'Raw Data from UFBs'!$A$3:$A$1389,'Summary By Town'!$A548,'Raw Data from UFBs'!$D$3:$D$1389,'Summary By Town'!$O$2)</f>
        <v>0</v>
      </c>
      <c r="R548" s="34">
        <f t="shared" si="91"/>
        <v>0</v>
      </c>
      <c r="S548" s="32">
        <f t="shared" si="92"/>
        <v>0</v>
      </c>
      <c r="T548" s="33">
        <f t="shared" si="93"/>
        <v>0</v>
      </c>
      <c r="U548" s="33">
        <f t="shared" si="94"/>
        <v>0</v>
      </c>
      <c r="V548" s="34">
        <f t="shared" si="95"/>
        <v>0</v>
      </c>
      <c r="W548" s="73">
        <v>165291921</v>
      </c>
      <c r="X548" s="74">
        <v>5.737488818290756</v>
      </c>
      <c r="Y548" s="75">
        <v>0.28640789896063168</v>
      </c>
      <c r="Z548" s="5">
        <f t="shared" si="96"/>
        <v>0</v>
      </c>
      <c r="AA548" s="10">
        <f t="shared" si="97"/>
        <v>0</v>
      </c>
      <c r="AB548" s="73">
        <v>3382005.85</v>
      </c>
      <c r="AC548" s="7">
        <f t="shared" si="98"/>
        <v>0</v>
      </c>
      <c r="AE548" s="6" t="s">
        <v>1654</v>
      </c>
      <c r="AF548" s="6" t="s">
        <v>2319</v>
      </c>
      <c r="AG548" s="6" t="s">
        <v>2319</v>
      </c>
      <c r="AH548" s="6" t="s">
        <v>2319</v>
      </c>
      <c r="AI548" s="6" t="s">
        <v>2319</v>
      </c>
      <c r="AJ548" s="6" t="s">
        <v>2319</v>
      </c>
      <c r="AK548" s="6" t="s">
        <v>2319</v>
      </c>
      <c r="AL548" s="6" t="s">
        <v>2319</v>
      </c>
      <c r="AM548" s="6" t="s">
        <v>2319</v>
      </c>
      <c r="AN548" s="6" t="s">
        <v>2319</v>
      </c>
      <c r="AO548" s="6" t="s">
        <v>2319</v>
      </c>
      <c r="AP548" s="6" t="s">
        <v>2319</v>
      </c>
      <c r="AQ548" s="6" t="s">
        <v>2319</v>
      </c>
      <c r="AR548" s="6" t="s">
        <v>2319</v>
      </c>
      <c r="AS548" s="6" t="s">
        <v>2319</v>
      </c>
      <c r="AT548" s="6" t="s">
        <v>2319</v>
      </c>
    </row>
    <row r="549" spans="1:46" ht="17.25" customHeight="1" x14ac:dyDescent="0.25">
      <c r="A549" t="s">
        <v>1063</v>
      </c>
      <c r="B549" t="s">
        <v>2185</v>
      </c>
      <c r="C549" t="s">
        <v>1638</v>
      </c>
      <c r="D549" s="28" t="str">
        <f t="shared" si="88"/>
        <v>Hackettstown town, Warren County</v>
      </c>
      <c r="E549" t="s">
        <v>2214</v>
      </c>
      <c r="F549" t="s">
        <v>2201</v>
      </c>
      <c r="G549" s="32">
        <f>COUNTIFS('Raw Data from UFBs'!$A$3:$A$1389,'Summary By Town'!$A549,'Raw Data from UFBs'!$D$3:$D$1389,'Summary By Town'!$G$2)</f>
        <v>0</v>
      </c>
      <c r="H549" s="33">
        <f>SUMIFS('Raw Data from UFBs'!E$3:E$1389,'Raw Data from UFBs'!$A$3:$A$1389,'Summary By Town'!$A549,'Raw Data from UFBs'!$D$3:$D$1389,'Summary By Town'!$G$2)</f>
        <v>0</v>
      </c>
      <c r="I549" s="33">
        <f>SUMIFS('Raw Data from UFBs'!F$3:F$1389,'Raw Data from UFBs'!$A$3:$A$1389,'Summary By Town'!$A549,'Raw Data from UFBs'!$D$3:$D$1389,'Summary By Town'!$G$2)</f>
        <v>0</v>
      </c>
      <c r="J549" s="34">
        <f t="shared" si="89"/>
        <v>0</v>
      </c>
      <c r="K549" s="32">
        <f>COUNTIFS('Raw Data from UFBs'!$A$3:$A$1389,'Summary By Town'!$A549,'Raw Data from UFBs'!$D$3:$D$1389,'Summary By Town'!$K$2)</f>
        <v>0</v>
      </c>
      <c r="L549" s="33">
        <f>SUMIFS('Raw Data from UFBs'!E$3:E$1389,'Raw Data from UFBs'!$A$3:$A$1389,'Summary By Town'!$A549,'Raw Data from UFBs'!$D$3:$D$1389,'Summary By Town'!$K$2)</f>
        <v>0</v>
      </c>
      <c r="M549" s="33">
        <f>SUMIFS('Raw Data from UFBs'!F$3:F$1389,'Raw Data from UFBs'!$A$3:$A$1389,'Summary By Town'!$A549,'Raw Data from UFBs'!$D$3:$D$1389,'Summary By Town'!$K$2)</f>
        <v>0</v>
      </c>
      <c r="N549" s="34">
        <f t="shared" si="90"/>
        <v>0</v>
      </c>
      <c r="O549" s="32">
        <f>COUNTIFS('Raw Data from UFBs'!$A$3:$A$1389,'Summary By Town'!$A549,'Raw Data from UFBs'!$D$3:$D$1389,'Summary By Town'!$O$2)</f>
        <v>1</v>
      </c>
      <c r="P549" s="33">
        <f>SUMIFS('Raw Data from UFBs'!E$3:E$1389,'Raw Data from UFBs'!$A$3:$A$1389,'Summary By Town'!$A549,'Raw Data from UFBs'!$D$3:$D$1389,'Summary By Town'!$O$2)</f>
        <v>46383.9</v>
      </c>
      <c r="Q549" s="33">
        <f>SUMIFS('Raw Data from UFBs'!F$3:F$1389,'Raw Data from UFBs'!$A$3:$A$1389,'Summary By Town'!$A549,'Raw Data from UFBs'!$D$3:$D$1389,'Summary By Town'!$O$2)</f>
        <v>6166700</v>
      </c>
      <c r="R549" s="34">
        <f t="shared" si="91"/>
        <v>187699.55625672769</v>
      </c>
      <c r="S549" s="32">
        <f t="shared" si="92"/>
        <v>1</v>
      </c>
      <c r="T549" s="33">
        <f t="shared" si="93"/>
        <v>46383.9</v>
      </c>
      <c r="U549" s="33">
        <f t="shared" si="94"/>
        <v>6166700</v>
      </c>
      <c r="V549" s="34">
        <f t="shared" si="95"/>
        <v>187699.55625672769</v>
      </c>
      <c r="W549" s="73">
        <v>1187427160</v>
      </c>
      <c r="X549" s="74">
        <v>3.0437601351894479</v>
      </c>
      <c r="Y549" s="75">
        <v>0.21887327876999785</v>
      </c>
      <c r="Z549" s="5">
        <f t="shared" si="96"/>
        <v>30930.221026443953</v>
      </c>
      <c r="AA549" s="10">
        <f t="shared" si="97"/>
        <v>5.193329079654873E-3</v>
      </c>
      <c r="AB549" s="73">
        <v>10347931.609999999</v>
      </c>
      <c r="AC549" s="7">
        <f t="shared" si="98"/>
        <v>2.9890244922525107E-3</v>
      </c>
      <c r="AE549" s="6" t="s">
        <v>874</v>
      </c>
      <c r="AF549" s="6" t="s">
        <v>1649</v>
      </c>
      <c r="AG549" s="6" t="s">
        <v>1067</v>
      </c>
      <c r="AH549" s="6" t="s">
        <v>1637</v>
      </c>
      <c r="AI549" s="6" t="s">
        <v>1545</v>
      </c>
      <c r="AJ549" s="6" t="s">
        <v>2319</v>
      </c>
      <c r="AK549" s="6" t="s">
        <v>2319</v>
      </c>
      <c r="AL549" s="6" t="s">
        <v>2319</v>
      </c>
      <c r="AM549" s="6" t="s">
        <v>2319</v>
      </c>
      <c r="AN549" s="6" t="s">
        <v>2319</v>
      </c>
      <c r="AO549" s="6" t="s">
        <v>2319</v>
      </c>
      <c r="AP549" s="6" t="s">
        <v>2319</v>
      </c>
      <c r="AQ549" s="6" t="s">
        <v>2319</v>
      </c>
      <c r="AR549" s="6" t="s">
        <v>2319</v>
      </c>
      <c r="AS549" s="6" t="s">
        <v>2319</v>
      </c>
      <c r="AT549" s="6" t="s">
        <v>2319</v>
      </c>
    </row>
    <row r="550" spans="1:46" ht="17.25" customHeight="1" x14ac:dyDescent="0.25">
      <c r="A550" t="s">
        <v>1071</v>
      </c>
      <c r="B550" t="s">
        <v>2186</v>
      </c>
      <c r="C550" t="s">
        <v>1638</v>
      </c>
      <c r="D550" s="28" t="str">
        <f t="shared" si="88"/>
        <v>Phillipsburg town, Warren County</v>
      </c>
      <c r="E550" t="s">
        <v>2214</v>
      </c>
      <c r="F550" t="s">
        <v>2205</v>
      </c>
      <c r="G550" s="32">
        <f>COUNTIFS('Raw Data from UFBs'!$A$3:$A$1389,'Summary By Town'!$A550,'Raw Data from UFBs'!$D$3:$D$1389,'Summary By Town'!$G$2)</f>
        <v>1</v>
      </c>
      <c r="H550" s="33">
        <f>SUMIFS('Raw Data from UFBs'!E$3:E$1389,'Raw Data from UFBs'!$A$3:$A$1389,'Summary By Town'!$A550,'Raw Data from UFBs'!$D$3:$D$1389,'Summary By Town'!$G$2)</f>
        <v>6583</v>
      </c>
      <c r="I550" s="33">
        <f>SUMIFS('Raw Data from UFBs'!F$3:F$1389,'Raw Data from UFBs'!$A$3:$A$1389,'Summary By Town'!$A550,'Raw Data from UFBs'!$D$3:$D$1389,'Summary By Town'!$G$2)</f>
        <v>808200</v>
      </c>
      <c r="J550" s="34">
        <f t="shared" si="89"/>
        <v>32441.205484981303</v>
      </c>
      <c r="K550" s="32">
        <f>COUNTIFS('Raw Data from UFBs'!$A$3:$A$1389,'Summary By Town'!$A550,'Raw Data from UFBs'!$D$3:$D$1389,'Summary By Town'!$K$2)</f>
        <v>0</v>
      </c>
      <c r="L550" s="33">
        <f>SUMIFS('Raw Data from UFBs'!E$3:E$1389,'Raw Data from UFBs'!$A$3:$A$1389,'Summary By Town'!$A550,'Raw Data from UFBs'!$D$3:$D$1389,'Summary By Town'!$K$2)</f>
        <v>0</v>
      </c>
      <c r="M550" s="33">
        <f>SUMIFS('Raw Data from UFBs'!F$3:F$1389,'Raw Data from UFBs'!$A$3:$A$1389,'Summary By Town'!$A550,'Raw Data from UFBs'!$D$3:$D$1389,'Summary By Town'!$K$2)</f>
        <v>0</v>
      </c>
      <c r="N550" s="34">
        <f t="shared" si="90"/>
        <v>0</v>
      </c>
      <c r="O550" s="32">
        <f>COUNTIFS('Raw Data from UFBs'!$A$3:$A$1389,'Summary By Town'!$A550,'Raw Data from UFBs'!$D$3:$D$1389,'Summary By Town'!$O$2)</f>
        <v>0</v>
      </c>
      <c r="P550" s="33">
        <f>SUMIFS('Raw Data from UFBs'!E$3:E$1389,'Raw Data from UFBs'!$A$3:$A$1389,'Summary By Town'!$A550,'Raw Data from UFBs'!$D$3:$D$1389,'Summary By Town'!$O$2)</f>
        <v>0</v>
      </c>
      <c r="Q550" s="33">
        <f>SUMIFS('Raw Data from UFBs'!F$3:F$1389,'Raw Data from UFBs'!$A$3:$A$1389,'Summary By Town'!$A550,'Raw Data from UFBs'!$D$3:$D$1389,'Summary By Town'!$O$2)</f>
        <v>0</v>
      </c>
      <c r="R550" s="34">
        <f t="shared" si="91"/>
        <v>0</v>
      </c>
      <c r="S550" s="32">
        <f t="shared" si="92"/>
        <v>1</v>
      </c>
      <c r="T550" s="33">
        <f t="shared" si="93"/>
        <v>6583</v>
      </c>
      <c r="U550" s="33">
        <f t="shared" si="94"/>
        <v>808200</v>
      </c>
      <c r="V550" s="34">
        <f t="shared" si="95"/>
        <v>32441.205484981303</v>
      </c>
      <c r="W550" s="73">
        <v>931873352</v>
      </c>
      <c r="X550" s="74">
        <v>4.0140071127173105</v>
      </c>
      <c r="Y550" s="75">
        <v>0.39272921945819766</v>
      </c>
      <c r="Z550" s="5">
        <f t="shared" si="96"/>
        <v>10155.272856706393</v>
      </c>
      <c r="AA550" s="10">
        <f t="shared" si="97"/>
        <v>8.6728523598773324E-4</v>
      </c>
      <c r="AB550" s="73">
        <v>17999409.829999998</v>
      </c>
      <c r="AC550" s="7">
        <f t="shared" si="98"/>
        <v>5.6420032393397616E-4</v>
      </c>
      <c r="AE550" s="6" t="s">
        <v>1651</v>
      </c>
      <c r="AF550" s="6" t="s">
        <v>1069</v>
      </c>
      <c r="AG550" s="6" t="s">
        <v>2319</v>
      </c>
      <c r="AH550" s="6" t="s">
        <v>2319</v>
      </c>
      <c r="AI550" s="6" t="s">
        <v>2319</v>
      </c>
      <c r="AJ550" s="6" t="s">
        <v>2319</v>
      </c>
      <c r="AK550" s="6" t="s">
        <v>2319</v>
      </c>
      <c r="AL550" s="6" t="s">
        <v>2319</v>
      </c>
      <c r="AM550" s="6" t="s">
        <v>2319</v>
      </c>
      <c r="AN550" s="6" t="s">
        <v>2319</v>
      </c>
      <c r="AO550" s="6" t="s">
        <v>2319</v>
      </c>
      <c r="AP550" s="6" t="s">
        <v>2319</v>
      </c>
      <c r="AQ550" s="6" t="s">
        <v>2319</v>
      </c>
      <c r="AR550" s="6" t="s">
        <v>2319</v>
      </c>
      <c r="AS550" s="6" t="s">
        <v>2319</v>
      </c>
      <c r="AT550" s="6" t="s">
        <v>2319</v>
      </c>
    </row>
    <row r="551" spans="1:46" ht="17.25" customHeight="1" x14ac:dyDescent="0.25">
      <c r="A551" t="s">
        <v>1652</v>
      </c>
      <c r="B551" t="s">
        <v>2187</v>
      </c>
      <c r="C551" t="s">
        <v>1638</v>
      </c>
      <c r="D551" s="28" t="str">
        <f t="shared" si="88"/>
        <v>Washington borough, Warren County</v>
      </c>
      <c r="E551" t="s">
        <v>2214</v>
      </c>
      <c r="F551" t="s">
        <v>2206</v>
      </c>
      <c r="G551" s="32">
        <f>COUNTIFS('Raw Data from UFBs'!$A$3:$A$1389,'Summary By Town'!$A551,'Raw Data from UFBs'!$D$3:$D$1389,'Summary By Town'!$G$2)</f>
        <v>0</v>
      </c>
      <c r="H551" s="33">
        <f>SUMIFS('Raw Data from UFBs'!E$3:E$1389,'Raw Data from UFBs'!$A$3:$A$1389,'Summary By Town'!$A551,'Raw Data from UFBs'!$D$3:$D$1389,'Summary By Town'!$G$2)</f>
        <v>0</v>
      </c>
      <c r="I551" s="33">
        <f>SUMIFS('Raw Data from UFBs'!F$3:F$1389,'Raw Data from UFBs'!$A$3:$A$1389,'Summary By Town'!$A551,'Raw Data from UFBs'!$D$3:$D$1389,'Summary By Town'!$G$2)</f>
        <v>0</v>
      </c>
      <c r="J551" s="34">
        <f t="shared" si="89"/>
        <v>0</v>
      </c>
      <c r="K551" s="32">
        <f>COUNTIFS('Raw Data from UFBs'!$A$3:$A$1389,'Summary By Town'!$A551,'Raw Data from UFBs'!$D$3:$D$1389,'Summary By Town'!$K$2)</f>
        <v>0</v>
      </c>
      <c r="L551" s="33">
        <f>SUMIFS('Raw Data from UFBs'!E$3:E$1389,'Raw Data from UFBs'!$A$3:$A$1389,'Summary By Town'!$A551,'Raw Data from UFBs'!$D$3:$D$1389,'Summary By Town'!$K$2)</f>
        <v>0</v>
      </c>
      <c r="M551" s="33">
        <f>SUMIFS('Raw Data from UFBs'!F$3:F$1389,'Raw Data from UFBs'!$A$3:$A$1389,'Summary By Town'!$A551,'Raw Data from UFBs'!$D$3:$D$1389,'Summary By Town'!$K$2)</f>
        <v>0</v>
      </c>
      <c r="N551" s="34">
        <f t="shared" si="90"/>
        <v>0</v>
      </c>
      <c r="O551" s="32">
        <f>COUNTIFS('Raw Data from UFBs'!$A$3:$A$1389,'Summary By Town'!$A551,'Raw Data from UFBs'!$D$3:$D$1389,'Summary By Town'!$O$2)</f>
        <v>0</v>
      </c>
      <c r="P551" s="33">
        <f>SUMIFS('Raw Data from UFBs'!E$3:E$1389,'Raw Data from UFBs'!$A$3:$A$1389,'Summary By Town'!$A551,'Raw Data from UFBs'!$D$3:$D$1389,'Summary By Town'!$O$2)</f>
        <v>0</v>
      </c>
      <c r="Q551" s="33">
        <f>SUMIFS('Raw Data from UFBs'!F$3:F$1389,'Raw Data from UFBs'!$A$3:$A$1389,'Summary By Town'!$A551,'Raw Data from UFBs'!$D$3:$D$1389,'Summary By Town'!$O$2)</f>
        <v>0</v>
      </c>
      <c r="R551" s="34">
        <f t="shared" si="91"/>
        <v>0</v>
      </c>
      <c r="S551" s="32">
        <f t="shared" si="92"/>
        <v>0</v>
      </c>
      <c r="T551" s="33">
        <f t="shared" si="93"/>
        <v>0</v>
      </c>
      <c r="U551" s="33">
        <f t="shared" si="94"/>
        <v>0</v>
      </c>
      <c r="V551" s="34">
        <f t="shared" si="95"/>
        <v>0</v>
      </c>
      <c r="W551" s="73">
        <v>398382625</v>
      </c>
      <c r="X551" s="74">
        <v>5.1544208407547778</v>
      </c>
      <c r="Y551" s="75">
        <v>0.29849144719055337</v>
      </c>
      <c r="Z551" s="5">
        <f t="shared" si="96"/>
        <v>0</v>
      </c>
      <c r="AA551" s="10">
        <f t="shared" si="97"/>
        <v>0</v>
      </c>
      <c r="AB551" s="73">
        <v>8472723.6799999997</v>
      </c>
      <c r="AC551" s="7">
        <f t="shared" si="98"/>
        <v>0</v>
      </c>
      <c r="AE551" s="6" t="s">
        <v>1653</v>
      </c>
      <c r="AF551" s="6" t="s">
        <v>2319</v>
      </c>
      <c r="AG551" s="6" t="s">
        <v>2319</v>
      </c>
      <c r="AH551" s="6" t="s">
        <v>2319</v>
      </c>
      <c r="AI551" s="6" t="s">
        <v>2319</v>
      </c>
      <c r="AJ551" s="6" t="s">
        <v>2319</v>
      </c>
      <c r="AK551" s="6" t="s">
        <v>2319</v>
      </c>
      <c r="AL551" s="6" t="s">
        <v>2319</v>
      </c>
      <c r="AM551" s="6" t="s">
        <v>2319</v>
      </c>
      <c r="AN551" s="6" t="s">
        <v>2319</v>
      </c>
      <c r="AO551" s="6" t="s">
        <v>2319</v>
      </c>
      <c r="AP551" s="6" t="s">
        <v>2319</v>
      </c>
      <c r="AQ551" s="6" t="s">
        <v>2319</v>
      </c>
      <c r="AR551" s="6" t="s">
        <v>2319</v>
      </c>
      <c r="AS551" s="6" t="s">
        <v>2319</v>
      </c>
      <c r="AT551" s="6" t="s">
        <v>2319</v>
      </c>
    </row>
    <row r="552" spans="1:46" ht="17.25" customHeight="1" x14ac:dyDescent="0.25">
      <c r="A552" t="s">
        <v>1637</v>
      </c>
      <c r="B552" t="s">
        <v>2188</v>
      </c>
      <c r="C552" t="s">
        <v>1638</v>
      </c>
      <c r="D552" s="28" t="str">
        <f t="shared" si="88"/>
        <v>Allamuchy township, Warren County</v>
      </c>
      <c r="E552" t="s">
        <v>2214</v>
      </c>
      <c r="F552" t="s">
        <v>2204</v>
      </c>
      <c r="G552" s="32">
        <f>COUNTIFS('Raw Data from UFBs'!$A$3:$A$1389,'Summary By Town'!$A552,'Raw Data from UFBs'!$D$3:$D$1389,'Summary By Town'!$G$2)</f>
        <v>0</v>
      </c>
      <c r="H552" s="33">
        <f>SUMIFS('Raw Data from UFBs'!E$3:E$1389,'Raw Data from UFBs'!$A$3:$A$1389,'Summary By Town'!$A552,'Raw Data from UFBs'!$D$3:$D$1389,'Summary By Town'!$G$2)</f>
        <v>0</v>
      </c>
      <c r="I552" s="33">
        <f>SUMIFS('Raw Data from UFBs'!F$3:F$1389,'Raw Data from UFBs'!$A$3:$A$1389,'Summary By Town'!$A552,'Raw Data from UFBs'!$D$3:$D$1389,'Summary By Town'!$G$2)</f>
        <v>0</v>
      </c>
      <c r="J552" s="34">
        <f t="shared" si="89"/>
        <v>0</v>
      </c>
      <c r="K552" s="32">
        <f>COUNTIFS('Raw Data from UFBs'!$A$3:$A$1389,'Summary By Town'!$A552,'Raw Data from UFBs'!$D$3:$D$1389,'Summary By Town'!$K$2)</f>
        <v>0</v>
      </c>
      <c r="L552" s="33">
        <f>SUMIFS('Raw Data from UFBs'!E$3:E$1389,'Raw Data from UFBs'!$A$3:$A$1389,'Summary By Town'!$A552,'Raw Data from UFBs'!$D$3:$D$1389,'Summary By Town'!$K$2)</f>
        <v>0</v>
      </c>
      <c r="M552" s="33">
        <f>SUMIFS('Raw Data from UFBs'!F$3:F$1389,'Raw Data from UFBs'!$A$3:$A$1389,'Summary By Town'!$A552,'Raw Data from UFBs'!$D$3:$D$1389,'Summary By Town'!$K$2)</f>
        <v>0</v>
      </c>
      <c r="N552" s="34">
        <f t="shared" si="90"/>
        <v>0</v>
      </c>
      <c r="O552" s="32">
        <f>COUNTIFS('Raw Data from UFBs'!$A$3:$A$1389,'Summary By Town'!$A552,'Raw Data from UFBs'!$D$3:$D$1389,'Summary By Town'!$O$2)</f>
        <v>0</v>
      </c>
      <c r="P552" s="33">
        <f>SUMIFS('Raw Data from UFBs'!E$3:E$1389,'Raw Data from UFBs'!$A$3:$A$1389,'Summary By Town'!$A552,'Raw Data from UFBs'!$D$3:$D$1389,'Summary By Town'!$O$2)</f>
        <v>0</v>
      </c>
      <c r="Q552" s="33">
        <f>SUMIFS('Raw Data from UFBs'!F$3:F$1389,'Raw Data from UFBs'!$A$3:$A$1389,'Summary By Town'!$A552,'Raw Data from UFBs'!$D$3:$D$1389,'Summary By Town'!$O$2)</f>
        <v>0</v>
      </c>
      <c r="R552" s="34">
        <f t="shared" si="91"/>
        <v>0</v>
      </c>
      <c r="S552" s="32">
        <f t="shared" si="92"/>
        <v>0</v>
      </c>
      <c r="T552" s="33">
        <f t="shared" si="93"/>
        <v>0</v>
      </c>
      <c r="U552" s="33">
        <f t="shared" si="94"/>
        <v>0</v>
      </c>
      <c r="V552" s="34">
        <f t="shared" si="95"/>
        <v>0</v>
      </c>
      <c r="W552" s="73">
        <v>630172508</v>
      </c>
      <c r="X552" s="74">
        <v>2.9372318151730528</v>
      </c>
      <c r="Y552" s="75">
        <v>0.15175739085828699</v>
      </c>
      <c r="Z552" s="5">
        <f t="shared" si="96"/>
        <v>0</v>
      </c>
      <c r="AA552" s="10">
        <f t="shared" si="97"/>
        <v>0</v>
      </c>
      <c r="AB552" s="73">
        <v>3801933.46</v>
      </c>
      <c r="AC552" s="7">
        <f t="shared" si="98"/>
        <v>0</v>
      </c>
      <c r="AE552" s="6" t="s">
        <v>874</v>
      </c>
      <c r="AF552" s="6" t="s">
        <v>1063</v>
      </c>
      <c r="AG552" s="6" t="s">
        <v>1607</v>
      </c>
      <c r="AH552" s="6" t="s">
        <v>1067</v>
      </c>
      <c r="AI552" s="6" t="s">
        <v>1610</v>
      </c>
      <c r="AJ552" s="6" t="s">
        <v>1084</v>
      </c>
      <c r="AK552" s="6" t="s">
        <v>2319</v>
      </c>
      <c r="AL552" s="6" t="s">
        <v>2319</v>
      </c>
      <c r="AM552" s="6" t="s">
        <v>2319</v>
      </c>
      <c r="AN552" s="6" t="s">
        <v>2319</v>
      </c>
      <c r="AO552" s="6" t="s">
        <v>2319</v>
      </c>
      <c r="AP552" s="6" t="s">
        <v>2319</v>
      </c>
      <c r="AQ552" s="6" t="s">
        <v>2319</v>
      </c>
      <c r="AR552" s="6" t="s">
        <v>2319</v>
      </c>
      <c r="AS552" s="6" t="s">
        <v>2319</v>
      </c>
      <c r="AT552" s="6" t="s">
        <v>2319</v>
      </c>
    </row>
    <row r="553" spans="1:46" ht="17.25" customHeight="1" x14ac:dyDescent="0.25">
      <c r="A553" t="s">
        <v>1641</v>
      </c>
      <c r="B553" t="s">
        <v>2189</v>
      </c>
      <c r="C553" t="s">
        <v>1638</v>
      </c>
      <c r="D553" s="28" t="str">
        <f t="shared" si="88"/>
        <v>Blairstown township, Warren County</v>
      </c>
      <c r="E553" t="s">
        <v>2214</v>
      </c>
      <c r="F553" t="s">
        <v>2204</v>
      </c>
      <c r="G553" s="32">
        <f>COUNTIFS('Raw Data from UFBs'!$A$3:$A$1389,'Summary By Town'!$A553,'Raw Data from UFBs'!$D$3:$D$1389,'Summary By Town'!$G$2)</f>
        <v>0</v>
      </c>
      <c r="H553" s="33">
        <f>SUMIFS('Raw Data from UFBs'!E$3:E$1389,'Raw Data from UFBs'!$A$3:$A$1389,'Summary By Town'!$A553,'Raw Data from UFBs'!$D$3:$D$1389,'Summary By Town'!$G$2)</f>
        <v>0</v>
      </c>
      <c r="I553" s="33">
        <f>SUMIFS('Raw Data from UFBs'!F$3:F$1389,'Raw Data from UFBs'!$A$3:$A$1389,'Summary By Town'!$A553,'Raw Data from UFBs'!$D$3:$D$1389,'Summary By Town'!$G$2)</f>
        <v>0</v>
      </c>
      <c r="J553" s="34">
        <f t="shared" si="89"/>
        <v>0</v>
      </c>
      <c r="K553" s="32">
        <f>COUNTIFS('Raw Data from UFBs'!$A$3:$A$1389,'Summary By Town'!$A553,'Raw Data from UFBs'!$D$3:$D$1389,'Summary By Town'!$K$2)</f>
        <v>0</v>
      </c>
      <c r="L553" s="33">
        <f>SUMIFS('Raw Data from UFBs'!E$3:E$1389,'Raw Data from UFBs'!$A$3:$A$1389,'Summary By Town'!$A553,'Raw Data from UFBs'!$D$3:$D$1389,'Summary By Town'!$K$2)</f>
        <v>0</v>
      </c>
      <c r="M553" s="33">
        <f>SUMIFS('Raw Data from UFBs'!F$3:F$1389,'Raw Data from UFBs'!$A$3:$A$1389,'Summary By Town'!$A553,'Raw Data from UFBs'!$D$3:$D$1389,'Summary By Town'!$K$2)</f>
        <v>0</v>
      </c>
      <c r="N553" s="34">
        <f t="shared" si="90"/>
        <v>0</v>
      </c>
      <c r="O553" s="32">
        <f>COUNTIFS('Raw Data from UFBs'!$A$3:$A$1389,'Summary By Town'!$A553,'Raw Data from UFBs'!$D$3:$D$1389,'Summary By Town'!$O$2)</f>
        <v>0</v>
      </c>
      <c r="P553" s="33">
        <f>SUMIFS('Raw Data from UFBs'!E$3:E$1389,'Raw Data from UFBs'!$A$3:$A$1389,'Summary By Town'!$A553,'Raw Data from UFBs'!$D$3:$D$1389,'Summary By Town'!$O$2)</f>
        <v>0</v>
      </c>
      <c r="Q553" s="33">
        <f>SUMIFS('Raw Data from UFBs'!F$3:F$1389,'Raw Data from UFBs'!$A$3:$A$1389,'Summary By Town'!$A553,'Raw Data from UFBs'!$D$3:$D$1389,'Summary By Town'!$O$2)</f>
        <v>0</v>
      </c>
      <c r="R553" s="34">
        <f t="shared" si="91"/>
        <v>0</v>
      </c>
      <c r="S553" s="32">
        <f t="shared" si="92"/>
        <v>0</v>
      </c>
      <c r="T553" s="33">
        <f t="shared" si="93"/>
        <v>0</v>
      </c>
      <c r="U553" s="33">
        <f t="shared" si="94"/>
        <v>0</v>
      </c>
      <c r="V553" s="34">
        <f t="shared" si="95"/>
        <v>0</v>
      </c>
      <c r="W553" s="73">
        <v>806090845</v>
      </c>
      <c r="X553" s="74">
        <v>2.4157628176331079</v>
      </c>
      <c r="Y553" s="75">
        <v>3.1046055916337752E-2</v>
      </c>
      <c r="Z553" s="5">
        <f t="shared" si="96"/>
        <v>0</v>
      </c>
      <c r="AA553" s="10">
        <f t="shared" si="97"/>
        <v>0</v>
      </c>
      <c r="AB553" s="73">
        <v>4461981</v>
      </c>
      <c r="AC553" s="7">
        <f t="shared" si="98"/>
        <v>0</v>
      </c>
      <c r="AE553" s="6" t="s">
        <v>1646</v>
      </c>
      <c r="AF553" s="6" t="s">
        <v>1647</v>
      </c>
      <c r="AG553" s="6" t="s">
        <v>1084</v>
      </c>
      <c r="AH553" s="6" t="s">
        <v>1644</v>
      </c>
      <c r="AI553" s="6" t="s">
        <v>2319</v>
      </c>
      <c r="AJ553" s="6" t="s">
        <v>2319</v>
      </c>
      <c r="AK553" s="6" t="s">
        <v>2319</v>
      </c>
      <c r="AL553" s="6" t="s">
        <v>2319</v>
      </c>
      <c r="AM553" s="6" t="s">
        <v>2319</v>
      </c>
      <c r="AN553" s="6" t="s">
        <v>2319</v>
      </c>
      <c r="AO553" s="6" t="s">
        <v>2319</v>
      </c>
      <c r="AP553" s="6" t="s">
        <v>2319</v>
      </c>
      <c r="AQ553" s="6" t="s">
        <v>2319</v>
      </c>
      <c r="AR553" s="6" t="s">
        <v>2319</v>
      </c>
      <c r="AS553" s="6" t="s">
        <v>2319</v>
      </c>
      <c r="AT553" s="6" t="s">
        <v>2319</v>
      </c>
    </row>
    <row r="554" spans="1:46" ht="17.25" customHeight="1" x14ac:dyDescent="0.25">
      <c r="A554" t="s">
        <v>1642</v>
      </c>
      <c r="B554" t="s">
        <v>1889</v>
      </c>
      <c r="C554" t="s">
        <v>1638</v>
      </c>
      <c r="D554" s="28" t="str">
        <f t="shared" si="88"/>
        <v>Franklin township, Warren County</v>
      </c>
      <c r="E554" t="s">
        <v>2214</v>
      </c>
      <c r="F554" t="s">
        <v>2204</v>
      </c>
      <c r="G554" s="32">
        <f>COUNTIFS('Raw Data from UFBs'!$A$3:$A$1389,'Summary By Town'!$A554,'Raw Data from UFBs'!$D$3:$D$1389,'Summary By Town'!$G$2)</f>
        <v>0</v>
      </c>
      <c r="H554" s="33">
        <f>SUMIFS('Raw Data from UFBs'!E$3:E$1389,'Raw Data from UFBs'!$A$3:$A$1389,'Summary By Town'!$A554,'Raw Data from UFBs'!$D$3:$D$1389,'Summary By Town'!$G$2)</f>
        <v>0</v>
      </c>
      <c r="I554" s="33">
        <f>SUMIFS('Raw Data from UFBs'!F$3:F$1389,'Raw Data from UFBs'!$A$3:$A$1389,'Summary By Town'!$A554,'Raw Data from UFBs'!$D$3:$D$1389,'Summary By Town'!$G$2)</f>
        <v>0</v>
      </c>
      <c r="J554" s="34">
        <f t="shared" si="89"/>
        <v>0</v>
      </c>
      <c r="K554" s="32">
        <f>COUNTIFS('Raw Data from UFBs'!$A$3:$A$1389,'Summary By Town'!$A554,'Raw Data from UFBs'!$D$3:$D$1389,'Summary By Town'!$K$2)</f>
        <v>0</v>
      </c>
      <c r="L554" s="33">
        <f>SUMIFS('Raw Data from UFBs'!E$3:E$1389,'Raw Data from UFBs'!$A$3:$A$1389,'Summary By Town'!$A554,'Raw Data from UFBs'!$D$3:$D$1389,'Summary By Town'!$K$2)</f>
        <v>0</v>
      </c>
      <c r="M554" s="33">
        <f>SUMIFS('Raw Data from UFBs'!F$3:F$1389,'Raw Data from UFBs'!$A$3:$A$1389,'Summary By Town'!$A554,'Raw Data from UFBs'!$D$3:$D$1389,'Summary By Town'!$K$2)</f>
        <v>0</v>
      </c>
      <c r="N554" s="34">
        <f t="shared" si="90"/>
        <v>0</v>
      </c>
      <c r="O554" s="32">
        <f>COUNTIFS('Raw Data from UFBs'!$A$3:$A$1389,'Summary By Town'!$A554,'Raw Data from UFBs'!$D$3:$D$1389,'Summary By Town'!$O$2)</f>
        <v>0</v>
      </c>
      <c r="P554" s="33">
        <f>SUMIFS('Raw Data from UFBs'!E$3:E$1389,'Raw Data from UFBs'!$A$3:$A$1389,'Summary By Town'!$A554,'Raw Data from UFBs'!$D$3:$D$1389,'Summary By Town'!$O$2)</f>
        <v>0</v>
      </c>
      <c r="Q554" s="33">
        <f>SUMIFS('Raw Data from UFBs'!F$3:F$1389,'Raw Data from UFBs'!$A$3:$A$1389,'Summary By Town'!$A554,'Raw Data from UFBs'!$D$3:$D$1389,'Summary By Town'!$O$2)</f>
        <v>0</v>
      </c>
      <c r="R554" s="34">
        <f t="shared" si="91"/>
        <v>0</v>
      </c>
      <c r="S554" s="32">
        <f t="shared" si="92"/>
        <v>0</v>
      </c>
      <c r="T554" s="33">
        <f t="shared" si="93"/>
        <v>0</v>
      </c>
      <c r="U554" s="33">
        <f t="shared" si="94"/>
        <v>0</v>
      </c>
      <c r="V554" s="34">
        <f t="shared" si="95"/>
        <v>0</v>
      </c>
      <c r="W554" s="73">
        <v>453655746</v>
      </c>
      <c r="X554" s="74">
        <v>3.005542330539634</v>
      </c>
      <c r="Y554" s="75">
        <v>9.5835882563686456E-2</v>
      </c>
      <c r="Z554" s="5">
        <f t="shared" si="96"/>
        <v>0</v>
      </c>
      <c r="AA554" s="10">
        <f t="shared" si="97"/>
        <v>0</v>
      </c>
      <c r="AB554" s="73">
        <v>2270095</v>
      </c>
      <c r="AC554" s="7">
        <f t="shared" si="98"/>
        <v>0</v>
      </c>
      <c r="AE554" s="6" t="s">
        <v>1458</v>
      </c>
      <c r="AF554" s="6" t="s">
        <v>1457</v>
      </c>
      <c r="AG554" s="6" t="s">
        <v>1643</v>
      </c>
      <c r="AH554" s="6" t="s">
        <v>1069</v>
      </c>
      <c r="AI554" s="6" t="s">
        <v>1645</v>
      </c>
      <c r="AJ554" s="6" t="s">
        <v>1653</v>
      </c>
      <c r="AK554" s="6" t="s">
        <v>1654</v>
      </c>
      <c r="AL554" s="6" t="s">
        <v>2319</v>
      </c>
      <c r="AM554" s="6" t="s">
        <v>2319</v>
      </c>
      <c r="AN554" s="6" t="s">
        <v>2319</v>
      </c>
      <c r="AO554" s="6" t="s">
        <v>2319</v>
      </c>
      <c r="AP554" s="6" t="s">
        <v>2319</v>
      </c>
      <c r="AQ554" s="6" t="s">
        <v>2319</v>
      </c>
      <c r="AR554" s="6" t="s">
        <v>2319</v>
      </c>
      <c r="AS554" s="6" t="s">
        <v>2319</v>
      </c>
      <c r="AT554" s="6" t="s">
        <v>2319</v>
      </c>
    </row>
    <row r="555" spans="1:46" ht="17.25" customHeight="1" x14ac:dyDescent="0.25">
      <c r="A555" t="s">
        <v>1084</v>
      </c>
      <c r="B555" t="s">
        <v>2190</v>
      </c>
      <c r="C555" t="s">
        <v>1638</v>
      </c>
      <c r="D555" s="28" t="str">
        <f t="shared" si="88"/>
        <v>Frelinghuysen township, Warren County</v>
      </c>
      <c r="E555" t="s">
        <v>2214</v>
      </c>
      <c r="F555" t="s">
        <v>2204</v>
      </c>
      <c r="G555" s="32">
        <f>COUNTIFS('Raw Data from UFBs'!$A$3:$A$1389,'Summary By Town'!$A555,'Raw Data from UFBs'!$D$3:$D$1389,'Summary By Town'!$G$2)</f>
        <v>0</v>
      </c>
      <c r="H555" s="33">
        <f>SUMIFS('Raw Data from UFBs'!E$3:E$1389,'Raw Data from UFBs'!$A$3:$A$1389,'Summary By Town'!$A555,'Raw Data from UFBs'!$D$3:$D$1389,'Summary By Town'!$G$2)</f>
        <v>0</v>
      </c>
      <c r="I555" s="33">
        <f>SUMIFS('Raw Data from UFBs'!F$3:F$1389,'Raw Data from UFBs'!$A$3:$A$1389,'Summary By Town'!$A555,'Raw Data from UFBs'!$D$3:$D$1389,'Summary By Town'!$G$2)</f>
        <v>0</v>
      </c>
      <c r="J555" s="34">
        <f t="shared" si="89"/>
        <v>0</v>
      </c>
      <c r="K555" s="32">
        <f>COUNTIFS('Raw Data from UFBs'!$A$3:$A$1389,'Summary By Town'!$A555,'Raw Data from UFBs'!$D$3:$D$1389,'Summary By Town'!$K$2)</f>
        <v>0</v>
      </c>
      <c r="L555" s="33">
        <f>SUMIFS('Raw Data from UFBs'!E$3:E$1389,'Raw Data from UFBs'!$A$3:$A$1389,'Summary By Town'!$A555,'Raw Data from UFBs'!$D$3:$D$1389,'Summary By Town'!$K$2)</f>
        <v>0</v>
      </c>
      <c r="M555" s="33">
        <f>SUMIFS('Raw Data from UFBs'!F$3:F$1389,'Raw Data from UFBs'!$A$3:$A$1389,'Summary By Town'!$A555,'Raw Data from UFBs'!$D$3:$D$1389,'Summary By Town'!$K$2)</f>
        <v>0</v>
      </c>
      <c r="N555" s="34">
        <f t="shared" si="90"/>
        <v>0</v>
      </c>
      <c r="O555" s="32">
        <f>COUNTIFS('Raw Data from UFBs'!$A$3:$A$1389,'Summary By Town'!$A555,'Raw Data from UFBs'!$D$3:$D$1389,'Summary By Town'!$O$2)</f>
        <v>1</v>
      </c>
      <c r="P555" s="33">
        <f>SUMIFS('Raw Data from UFBs'!E$3:E$1389,'Raw Data from UFBs'!$A$3:$A$1389,'Summary By Town'!$A555,'Raw Data from UFBs'!$D$3:$D$1389,'Summary By Town'!$O$2)</f>
        <v>1000</v>
      </c>
      <c r="Q555" s="33">
        <f>SUMIFS('Raw Data from UFBs'!F$3:F$1389,'Raw Data from UFBs'!$A$3:$A$1389,'Summary By Town'!$A555,'Raw Data from UFBs'!$D$3:$D$1389,'Summary By Town'!$O$2)</f>
        <v>428300</v>
      </c>
      <c r="R555" s="34">
        <f t="shared" si="91"/>
        <v>10713.209220379345</v>
      </c>
      <c r="S555" s="32">
        <f t="shared" si="92"/>
        <v>1</v>
      </c>
      <c r="T555" s="33">
        <f t="shared" si="93"/>
        <v>1000</v>
      </c>
      <c r="U555" s="33">
        <f t="shared" si="94"/>
        <v>428300</v>
      </c>
      <c r="V555" s="34">
        <f t="shared" si="95"/>
        <v>10713.209220379345</v>
      </c>
      <c r="W555" s="73">
        <v>323612559</v>
      </c>
      <c r="X555" s="74">
        <v>2.5013329956524273</v>
      </c>
      <c r="Y555" s="75">
        <v>0.121512190356499</v>
      </c>
      <c r="Z555" s="5">
        <f>(V555-T555)*Y555</f>
        <v>1180.2733277592363</v>
      </c>
      <c r="AA555" s="10">
        <f t="shared" si="97"/>
        <v>1.3234962243847898E-3</v>
      </c>
      <c r="AB555" s="73">
        <v>1674440</v>
      </c>
      <c r="AC555" s="7">
        <f t="shared" si="98"/>
        <v>7.0487645287931262E-4</v>
      </c>
      <c r="AE555" s="6" t="s">
        <v>1648</v>
      </c>
      <c r="AF555" s="6" t="s">
        <v>1067</v>
      </c>
      <c r="AG555" s="6" t="s">
        <v>1646</v>
      </c>
      <c r="AH555" s="6" t="s">
        <v>1637</v>
      </c>
      <c r="AI555" s="6" t="s">
        <v>1610</v>
      </c>
      <c r="AJ555" s="6" t="s">
        <v>1641</v>
      </c>
      <c r="AK555" s="6" t="s">
        <v>1609</v>
      </c>
      <c r="AL555" s="6" t="s">
        <v>1644</v>
      </c>
      <c r="AM555" s="6" t="s">
        <v>1620</v>
      </c>
      <c r="AN555" s="6" t="s">
        <v>2319</v>
      </c>
      <c r="AO555" s="6" t="s">
        <v>2319</v>
      </c>
      <c r="AP555" s="6" t="s">
        <v>2319</v>
      </c>
      <c r="AQ555" s="6" t="s">
        <v>2319</v>
      </c>
      <c r="AR555" s="6" t="s">
        <v>2319</v>
      </c>
      <c r="AS555" s="6" t="s">
        <v>2319</v>
      </c>
      <c r="AT555" s="6" t="s">
        <v>2319</v>
      </c>
    </row>
    <row r="556" spans="1:46" ht="17.25" customHeight="1" x14ac:dyDescent="0.25">
      <c r="A556" t="s">
        <v>1643</v>
      </c>
      <c r="B556" t="s">
        <v>1848</v>
      </c>
      <c r="C556" t="s">
        <v>1638</v>
      </c>
      <c r="D556" s="28" t="str">
        <f t="shared" si="88"/>
        <v>Greenwich township, Warren County</v>
      </c>
      <c r="E556" t="s">
        <v>2214</v>
      </c>
      <c r="F556" t="s">
        <v>2204</v>
      </c>
      <c r="G556" s="32">
        <f>COUNTIFS('Raw Data from UFBs'!$A$3:$A$1389,'Summary By Town'!$A556,'Raw Data from UFBs'!$D$3:$D$1389,'Summary By Town'!$G$2)</f>
        <v>0</v>
      </c>
      <c r="H556" s="33">
        <f>SUMIFS('Raw Data from UFBs'!E$3:E$1389,'Raw Data from UFBs'!$A$3:$A$1389,'Summary By Town'!$A556,'Raw Data from UFBs'!$D$3:$D$1389,'Summary By Town'!$G$2)</f>
        <v>0</v>
      </c>
      <c r="I556" s="33">
        <f>SUMIFS('Raw Data from UFBs'!F$3:F$1389,'Raw Data from UFBs'!$A$3:$A$1389,'Summary By Town'!$A556,'Raw Data from UFBs'!$D$3:$D$1389,'Summary By Town'!$G$2)</f>
        <v>0</v>
      </c>
      <c r="J556" s="34">
        <f t="shared" si="89"/>
        <v>0</v>
      </c>
      <c r="K556" s="32">
        <f>COUNTIFS('Raw Data from UFBs'!$A$3:$A$1389,'Summary By Town'!$A556,'Raw Data from UFBs'!$D$3:$D$1389,'Summary By Town'!$K$2)</f>
        <v>0</v>
      </c>
      <c r="L556" s="33">
        <f>SUMIFS('Raw Data from UFBs'!E$3:E$1389,'Raw Data from UFBs'!$A$3:$A$1389,'Summary By Town'!$A556,'Raw Data from UFBs'!$D$3:$D$1389,'Summary By Town'!$K$2)</f>
        <v>0</v>
      </c>
      <c r="M556" s="33">
        <f>SUMIFS('Raw Data from UFBs'!F$3:F$1389,'Raw Data from UFBs'!$A$3:$A$1389,'Summary By Town'!$A556,'Raw Data from UFBs'!$D$3:$D$1389,'Summary By Town'!$K$2)</f>
        <v>0</v>
      </c>
      <c r="N556" s="34">
        <f t="shared" si="90"/>
        <v>0</v>
      </c>
      <c r="O556" s="32">
        <f>COUNTIFS('Raw Data from UFBs'!$A$3:$A$1389,'Summary By Town'!$A556,'Raw Data from UFBs'!$D$3:$D$1389,'Summary By Town'!$O$2)</f>
        <v>0</v>
      </c>
      <c r="P556" s="33">
        <f>SUMIFS('Raw Data from UFBs'!E$3:E$1389,'Raw Data from UFBs'!$A$3:$A$1389,'Summary By Town'!$A556,'Raw Data from UFBs'!$D$3:$D$1389,'Summary By Town'!$O$2)</f>
        <v>0</v>
      </c>
      <c r="Q556" s="33">
        <f>SUMIFS('Raw Data from UFBs'!F$3:F$1389,'Raw Data from UFBs'!$A$3:$A$1389,'Summary By Town'!$A556,'Raw Data from UFBs'!$D$3:$D$1389,'Summary By Town'!$O$2)</f>
        <v>0</v>
      </c>
      <c r="R556" s="34">
        <f t="shared" si="91"/>
        <v>0</v>
      </c>
      <c r="S556" s="32">
        <f t="shared" si="92"/>
        <v>0</v>
      </c>
      <c r="T556" s="33">
        <f t="shared" si="93"/>
        <v>0</v>
      </c>
      <c r="U556" s="33">
        <f t="shared" si="94"/>
        <v>0</v>
      </c>
      <c r="V556" s="34">
        <f t="shared" si="95"/>
        <v>0</v>
      </c>
      <c r="W556" s="73">
        <v>614928073</v>
      </c>
      <c r="X556" s="74">
        <v>3.2575161196497984</v>
      </c>
      <c r="Y556" s="75">
        <v>0.17883306069185226</v>
      </c>
      <c r="Z556" s="5">
        <f t="shared" si="96"/>
        <v>0</v>
      </c>
      <c r="AA556" s="10">
        <f t="shared" si="97"/>
        <v>0</v>
      </c>
      <c r="AB556" s="73">
        <v>5364327.4800000004</v>
      </c>
      <c r="AC556" s="7">
        <f t="shared" si="98"/>
        <v>0</v>
      </c>
      <c r="AE556" s="6" t="s">
        <v>1458</v>
      </c>
      <c r="AF556" s="6" t="s">
        <v>1651</v>
      </c>
      <c r="AG556" s="6" t="s">
        <v>1069</v>
      </c>
      <c r="AH556" s="6" t="s">
        <v>1642</v>
      </c>
      <c r="AI556" s="6" t="s">
        <v>2319</v>
      </c>
      <c r="AJ556" s="6" t="s">
        <v>2319</v>
      </c>
      <c r="AK556" s="6" t="s">
        <v>2319</v>
      </c>
      <c r="AL556" s="6" t="s">
        <v>2319</v>
      </c>
      <c r="AM556" s="6" t="s">
        <v>2319</v>
      </c>
      <c r="AN556" s="6" t="s">
        <v>2319</v>
      </c>
      <c r="AO556" s="6" t="s">
        <v>2319</v>
      </c>
      <c r="AP556" s="6" t="s">
        <v>2319</v>
      </c>
      <c r="AQ556" s="6" t="s">
        <v>2319</v>
      </c>
      <c r="AR556" s="6" t="s">
        <v>2319</v>
      </c>
      <c r="AS556" s="6" t="s">
        <v>2319</v>
      </c>
      <c r="AT556" s="6" t="s">
        <v>2319</v>
      </c>
    </row>
    <row r="557" spans="1:46" ht="17.25" customHeight="1" x14ac:dyDescent="0.25">
      <c r="A557" t="s">
        <v>1644</v>
      </c>
      <c r="B557" t="s">
        <v>2191</v>
      </c>
      <c r="C557" t="s">
        <v>1638</v>
      </c>
      <c r="D557" s="28" t="str">
        <f t="shared" si="88"/>
        <v>Hardwick township, Warren County</v>
      </c>
      <c r="E557" t="s">
        <v>2214</v>
      </c>
      <c r="F557" t="s">
        <v>2204</v>
      </c>
      <c r="G557" s="32">
        <f>COUNTIFS('Raw Data from UFBs'!$A$3:$A$1389,'Summary By Town'!$A557,'Raw Data from UFBs'!$D$3:$D$1389,'Summary By Town'!$G$2)</f>
        <v>0</v>
      </c>
      <c r="H557" s="33">
        <f>SUMIFS('Raw Data from UFBs'!E$3:E$1389,'Raw Data from UFBs'!$A$3:$A$1389,'Summary By Town'!$A557,'Raw Data from UFBs'!$D$3:$D$1389,'Summary By Town'!$G$2)</f>
        <v>0</v>
      </c>
      <c r="I557" s="33">
        <f>SUMIFS('Raw Data from UFBs'!F$3:F$1389,'Raw Data from UFBs'!$A$3:$A$1389,'Summary By Town'!$A557,'Raw Data from UFBs'!$D$3:$D$1389,'Summary By Town'!$G$2)</f>
        <v>0</v>
      </c>
      <c r="J557" s="34">
        <f t="shared" si="89"/>
        <v>0</v>
      </c>
      <c r="K557" s="32">
        <f>COUNTIFS('Raw Data from UFBs'!$A$3:$A$1389,'Summary By Town'!$A557,'Raw Data from UFBs'!$D$3:$D$1389,'Summary By Town'!$K$2)</f>
        <v>0</v>
      </c>
      <c r="L557" s="33">
        <f>SUMIFS('Raw Data from UFBs'!E$3:E$1389,'Raw Data from UFBs'!$A$3:$A$1389,'Summary By Town'!$A557,'Raw Data from UFBs'!$D$3:$D$1389,'Summary By Town'!$K$2)</f>
        <v>0</v>
      </c>
      <c r="M557" s="33">
        <f>SUMIFS('Raw Data from UFBs'!F$3:F$1389,'Raw Data from UFBs'!$A$3:$A$1389,'Summary By Town'!$A557,'Raw Data from UFBs'!$D$3:$D$1389,'Summary By Town'!$K$2)</f>
        <v>0</v>
      </c>
      <c r="N557" s="34">
        <f t="shared" si="90"/>
        <v>0</v>
      </c>
      <c r="O557" s="32">
        <f>COUNTIFS('Raw Data from UFBs'!$A$3:$A$1389,'Summary By Town'!$A557,'Raw Data from UFBs'!$D$3:$D$1389,'Summary By Town'!$O$2)</f>
        <v>0</v>
      </c>
      <c r="P557" s="33">
        <f>SUMIFS('Raw Data from UFBs'!E$3:E$1389,'Raw Data from UFBs'!$A$3:$A$1389,'Summary By Town'!$A557,'Raw Data from UFBs'!$D$3:$D$1389,'Summary By Town'!$O$2)</f>
        <v>0</v>
      </c>
      <c r="Q557" s="33">
        <f>SUMIFS('Raw Data from UFBs'!F$3:F$1389,'Raw Data from UFBs'!$A$3:$A$1389,'Summary By Town'!$A557,'Raw Data from UFBs'!$D$3:$D$1389,'Summary By Town'!$O$2)</f>
        <v>0</v>
      </c>
      <c r="R557" s="34">
        <f t="shared" si="91"/>
        <v>0</v>
      </c>
      <c r="S557" s="32">
        <f t="shared" si="92"/>
        <v>0</v>
      </c>
      <c r="T557" s="33">
        <f t="shared" si="93"/>
        <v>0</v>
      </c>
      <c r="U557" s="33">
        <f t="shared" si="94"/>
        <v>0</v>
      </c>
      <c r="V557" s="34">
        <f t="shared" si="95"/>
        <v>0</v>
      </c>
      <c r="W557" s="73">
        <v>229793721</v>
      </c>
      <c r="X557" s="74">
        <v>3.2577881694844852</v>
      </c>
      <c r="Y557" s="75">
        <v>0.15707724502407999</v>
      </c>
      <c r="Z557" s="5">
        <f t="shared" si="96"/>
        <v>0</v>
      </c>
      <c r="AA557" s="10">
        <f t="shared" si="97"/>
        <v>0</v>
      </c>
      <c r="AB557" s="73">
        <v>1477791</v>
      </c>
      <c r="AC557" s="7">
        <f t="shared" si="98"/>
        <v>0</v>
      </c>
      <c r="AE557" s="6" t="s">
        <v>1647</v>
      </c>
      <c r="AF557" s="6" t="s">
        <v>1084</v>
      </c>
      <c r="AG557" s="6" t="s">
        <v>1641</v>
      </c>
      <c r="AH557" s="6" t="s">
        <v>1623</v>
      </c>
      <c r="AI557" s="6" t="s">
        <v>1620</v>
      </c>
      <c r="AJ557" s="6" t="s">
        <v>2319</v>
      </c>
      <c r="AK557" s="6" t="s">
        <v>2319</v>
      </c>
      <c r="AL557" s="6" t="s">
        <v>2319</v>
      </c>
      <c r="AM557" s="6" t="s">
        <v>2319</v>
      </c>
      <c r="AN557" s="6" t="s">
        <v>2319</v>
      </c>
      <c r="AO557" s="6" t="s">
        <v>2319</v>
      </c>
      <c r="AP557" s="6" t="s">
        <v>2319</v>
      </c>
      <c r="AQ557" s="6" t="s">
        <v>2319</v>
      </c>
      <c r="AR557" s="6" t="s">
        <v>2319</v>
      </c>
      <c r="AS557" s="6" t="s">
        <v>2319</v>
      </c>
      <c r="AT557" s="6" t="s">
        <v>2319</v>
      </c>
    </row>
    <row r="558" spans="1:46" ht="17.25" customHeight="1" x14ac:dyDescent="0.25">
      <c r="A558" t="s">
        <v>1645</v>
      </c>
      <c r="B558" t="s">
        <v>2192</v>
      </c>
      <c r="C558" t="s">
        <v>1638</v>
      </c>
      <c r="D558" s="28" t="str">
        <f t="shared" si="88"/>
        <v>Harmony township, Warren County</v>
      </c>
      <c r="E558" t="s">
        <v>2214</v>
      </c>
      <c r="F558" t="s">
        <v>2204</v>
      </c>
      <c r="G558" s="32">
        <f>COUNTIFS('Raw Data from UFBs'!$A$3:$A$1389,'Summary By Town'!$A558,'Raw Data from UFBs'!$D$3:$D$1389,'Summary By Town'!$G$2)</f>
        <v>0</v>
      </c>
      <c r="H558" s="33">
        <f>SUMIFS('Raw Data from UFBs'!E$3:E$1389,'Raw Data from UFBs'!$A$3:$A$1389,'Summary By Town'!$A558,'Raw Data from UFBs'!$D$3:$D$1389,'Summary By Town'!$G$2)</f>
        <v>0</v>
      </c>
      <c r="I558" s="33">
        <f>SUMIFS('Raw Data from UFBs'!F$3:F$1389,'Raw Data from UFBs'!$A$3:$A$1389,'Summary By Town'!$A558,'Raw Data from UFBs'!$D$3:$D$1389,'Summary By Town'!$G$2)</f>
        <v>0</v>
      </c>
      <c r="J558" s="34">
        <f t="shared" si="89"/>
        <v>0</v>
      </c>
      <c r="K558" s="32">
        <f>COUNTIFS('Raw Data from UFBs'!$A$3:$A$1389,'Summary By Town'!$A558,'Raw Data from UFBs'!$D$3:$D$1389,'Summary By Town'!$K$2)</f>
        <v>0</v>
      </c>
      <c r="L558" s="33">
        <f>SUMIFS('Raw Data from UFBs'!E$3:E$1389,'Raw Data from UFBs'!$A$3:$A$1389,'Summary By Town'!$A558,'Raw Data from UFBs'!$D$3:$D$1389,'Summary By Town'!$K$2)</f>
        <v>0</v>
      </c>
      <c r="M558" s="33">
        <f>SUMIFS('Raw Data from UFBs'!F$3:F$1389,'Raw Data from UFBs'!$A$3:$A$1389,'Summary By Town'!$A558,'Raw Data from UFBs'!$D$3:$D$1389,'Summary By Town'!$K$2)</f>
        <v>0</v>
      </c>
      <c r="N558" s="34">
        <f t="shared" si="90"/>
        <v>0</v>
      </c>
      <c r="O558" s="32">
        <f>COUNTIFS('Raw Data from UFBs'!$A$3:$A$1389,'Summary By Town'!$A558,'Raw Data from UFBs'!$D$3:$D$1389,'Summary By Town'!$O$2)</f>
        <v>0</v>
      </c>
      <c r="P558" s="33">
        <f>SUMIFS('Raw Data from UFBs'!E$3:E$1389,'Raw Data from UFBs'!$A$3:$A$1389,'Summary By Town'!$A558,'Raw Data from UFBs'!$D$3:$D$1389,'Summary By Town'!$O$2)</f>
        <v>0</v>
      </c>
      <c r="Q558" s="33">
        <f>SUMIFS('Raw Data from UFBs'!F$3:F$1389,'Raw Data from UFBs'!$A$3:$A$1389,'Summary By Town'!$A558,'Raw Data from UFBs'!$D$3:$D$1389,'Summary By Town'!$O$2)</f>
        <v>0</v>
      </c>
      <c r="R558" s="34">
        <f t="shared" si="91"/>
        <v>0</v>
      </c>
      <c r="S558" s="32">
        <f t="shared" si="92"/>
        <v>0</v>
      </c>
      <c r="T558" s="33">
        <f t="shared" si="93"/>
        <v>0</v>
      </c>
      <c r="U558" s="33">
        <f t="shared" si="94"/>
        <v>0</v>
      </c>
      <c r="V558" s="34">
        <f t="shared" si="95"/>
        <v>0</v>
      </c>
      <c r="W558" s="73">
        <v>512014437</v>
      </c>
      <c r="X558" s="74">
        <v>2.4403356702839085</v>
      </c>
      <c r="Y558" s="75">
        <v>0.13785620346263094</v>
      </c>
      <c r="Z558" s="5">
        <f t="shared" si="96"/>
        <v>0</v>
      </c>
      <c r="AA558" s="10">
        <f t="shared" si="97"/>
        <v>0</v>
      </c>
      <c r="AB558" s="73">
        <v>3227210.8099999996</v>
      </c>
      <c r="AC558" s="7">
        <f t="shared" si="98"/>
        <v>0</v>
      </c>
      <c r="AE558" s="6" t="s">
        <v>1069</v>
      </c>
      <c r="AF558" s="6" t="s">
        <v>1642</v>
      </c>
      <c r="AG558" s="6" t="s">
        <v>1653</v>
      </c>
      <c r="AH558" s="6" t="s">
        <v>1654</v>
      </c>
      <c r="AI558" s="6" t="s">
        <v>2319</v>
      </c>
      <c r="AJ558" s="6" t="s">
        <v>2319</v>
      </c>
      <c r="AK558" s="6" t="s">
        <v>2319</v>
      </c>
      <c r="AL558" s="6" t="s">
        <v>2319</v>
      </c>
      <c r="AM558" s="6" t="s">
        <v>2319</v>
      </c>
      <c r="AN558" s="6" t="s">
        <v>2319</v>
      </c>
      <c r="AO558" s="6" t="s">
        <v>2319</v>
      </c>
      <c r="AP558" s="6" t="s">
        <v>2319</v>
      </c>
      <c r="AQ558" s="6" t="s">
        <v>2319</v>
      </c>
      <c r="AR558" s="6" t="s">
        <v>2319</v>
      </c>
      <c r="AS558" s="6" t="s">
        <v>2319</v>
      </c>
      <c r="AT558" s="6" t="s">
        <v>2319</v>
      </c>
    </row>
    <row r="559" spans="1:46" ht="17.25" customHeight="1" x14ac:dyDescent="0.25">
      <c r="A559" t="s">
        <v>1646</v>
      </c>
      <c r="B559" t="s">
        <v>2193</v>
      </c>
      <c r="C559" t="s">
        <v>1638</v>
      </c>
      <c r="D559" s="28" t="str">
        <f t="shared" si="88"/>
        <v>Hope township, Warren County</v>
      </c>
      <c r="E559" t="s">
        <v>2214</v>
      </c>
      <c r="F559" t="s">
        <v>2204</v>
      </c>
      <c r="G559" s="32">
        <f>COUNTIFS('Raw Data from UFBs'!$A$3:$A$1389,'Summary By Town'!$A559,'Raw Data from UFBs'!$D$3:$D$1389,'Summary By Town'!$G$2)</f>
        <v>0</v>
      </c>
      <c r="H559" s="33">
        <f>SUMIFS('Raw Data from UFBs'!E$3:E$1389,'Raw Data from UFBs'!$A$3:$A$1389,'Summary By Town'!$A559,'Raw Data from UFBs'!$D$3:$D$1389,'Summary By Town'!$G$2)</f>
        <v>0</v>
      </c>
      <c r="I559" s="33">
        <f>SUMIFS('Raw Data from UFBs'!F$3:F$1389,'Raw Data from UFBs'!$A$3:$A$1389,'Summary By Town'!$A559,'Raw Data from UFBs'!$D$3:$D$1389,'Summary By Town'!$G$2)</f>
        <v>0</v>
      </c>
      <c r="J559" s="34">
        <f t="shared" si="89"/>
        <v>0</v>
      </c>
      <c r="K559" s="32">
        <f>COUNTIFS('Raw Data from UFBs'!$A$3:$A$1389,'Summary By Town'!$A559,'Raw Data from UFBs'!$D$3:$D$1389,'Summary By Town'!$K$2)</f>
        <v>0</v>
      </c>
      <c r="L559" s="33">
        <f>SUMIFS('Raw Data from UFBs'!E$3:E$1389,'Raw Data from UFBs'!$A$3:$A$1389,'Summary By Town'!$A559,'Raw Data from UFBs'!$D$3:$D$1389,'Summary By Town'!$K$2)</f>
        <v>0</v>
      </c>
      <c r="M559" s="33">
        <f>SUMIFS('Raw Data from UFBs'!F$3:F$1389,'Raw Data from UFBs'!$A$3:$A$1389,'Summary By Town'!$A559,'Raw Data from UFBs'!$D$3:$D$1389,'Summary By Town'!$K$2)</f>
        <v>0</v>
      </c>
      <c r="N559" s="34">
        <f t="shared" si="90"/>
        <v>0</v>
      </c>
      <c r="O559" s="32">
        <f>COUNTIFS('Raw Data from UFBs'!$A$3:$A$1389,'Summary By Town'!$A559,'Raw Data from UFBs'!$D$3:$D$1389,'Summary By Town'!$O$2)</f>
        <v>0</v>
      </c>
      <c r="P559" s="33">
        <f>SUMIFS('Raw Data from UFBs'!E$3:E$1389,'Raw Data from UFBs'!$A$3:$A$1389,'Summary By Town'!$A559,'Raw Data from UFBs'!$D$3:$D$1389,'Summary By Town'!$O$2)</f>
        <v>0</v>
      </c>
      <c r="Q559" s="33">
        <f>SUMIFS('Raw Data from UFBs'!F$3:F$1389,'Raw Data from UFBs'!$A$3:$A$1389,'Summary By Town'!$A559,'Raw Data from UFBs'!$D$3:$D$1389,'Summary By Town'!$O$2)</f>
        <v>0</v>
      </c>
      <c r="R559" s="34">
        <f t="shared" si="91"/>
        <v>0</v>
      </c>
      <c r="S559" s="32">
        <f t="shared" si="92"/>
        <v>0</v>
      </c>
      <c r="T559" s="33">
        <f t="shared" si="93"/>
        <v>0</v>
      </c>
      <c r="U559" s="33">
        <f t="shared" si="94"/>
        <v>0</v>
      </c>
      <c r="V559" s="34">
        <f t="shared" si="95"/>
        <v>0</v>
      </c>
      <c r="W559" s="73">
        <v>242192785</v>
      </c>
      <c r="X559" s="74">
        <v>2.9311568638645444</v>
      </c>
      <c r="Y559" s="75">
        <v>0.13115638903165563</v>
      </c>
      <c r="Z559" s="5">
        <f t="shared" si="96"/>
        <v>0</v>
      </c>
      <c r="AA559" s="10">
        <f t="shared" si="97"/>
        <v>0</v>
      </c>
      <c r="AB559" s="73">
        <v>1315160</v>
      </c>
      <c r="AC559" s="7">
        <f t="shared" si="98"/>
        <v>0</v>
      </c>
      <c r="AE559" s="6" t="s">
        <v>1654</v>
      </c>
      <c r="AF559" s="6" t="s">
        <v>1648</v>
      </c>
      <c r="AG559" s="6" t="s">
        <v>1067</v>
      </c>
      <c r="AH559" s="6" t="s">
        <v>1647</v>
      </c>
      <c r="AI559" s="6" t="s">
        <v>1084</v>
      </c>
      <c r="AJ559" s="6" t="s">
        <v>1641</v>
      </c>
      <c r="AK559" s="6" t="s">
        <v>2319</v>
      </c>
      <c r="AL559" s="6" t="s">
        <v>2319</v>
      </c>
      <c r="AM559" s="6" t="s">
        <v>2319</v>
      </c>
      <c r="AN559" s="6" t="s">
        <v>2319</v>
      </c>
      <c r="AO559" s="6" t="s">
        <v>2319</v>
      </c>
      <c r="AP559" s="6" t="s">
        <v>2319</v>
      </c>
      <c r="AQ559" s="6" t="s">
        <v>2319</v>
      </c>
      <c r="AR559" s="6" t="s">
        <v>2319</v>
      </c>
      <c r="AS559" s="6" t="s">
        <v>2319</v>
      </c>
      <c r="AT559" s="6" t="s">
        <v>2319</v>
      </c>
    </row>
    <row r="560" spans="1:46" ht="17.25" customHeight="1" x14ac:dyDescent="0.25">
      <c r="A560" t="s">
        <v>1067</v>
      </c>
      <c r="B560" t="s">
        <v>2194</v>
      </c>
      <c r="C560" t="s">
        <v>1638</v>
      </c>
      <c r="D560" s="28" t="str">
        <f t="shared" si="88"/>
        <v>Independence township, Warren County</v>
      </c>
      <c r="E560" t="s">
        <v>2214</v>
      </c>
      <c r="F560" t="s">
        <v>2204</v>
      </c>
      <c r="G560" s="32">
        <f>COUNTIFS('Raw Data from UFBs'!$A$3:$A$1389,'Summary By Town'!$A560,'Raw Data from UFBs'!$D$3:$D$1389,'Summary By Town'!$G$2)</f>
        <v>0</v>
      </c>
      <c r="H560" s="33">
        <f>SUMIFS('Raw Data from UFBs'!E$3:E$1389,'Raw Data from UFBs'!$A$3:$A$1389,'Summary By Town'!$A560,'Raw Data from UFBs'!$D$3:$D$1389,'Summary By Town'!$G$2)</f>
        <v>0</v>
      </c>
      <c r="I560" s="33">
        <f>SUMIFS('Raw Data from UFBs'!F$3:F$1389,'Raw Data from UFBs'!$A$3:$A$1389,'Summary By Town'!$A560,'Raw Data from UFBs'!$D$3:$D$1389,'Summary By Town'!$G$2)</f>
        <v>0</v>
      </c>
      <c r="J560" s="34">
        <f t="shared" si="89"/>
        <v>0</v>
      </c>
      <c r="K560" s="32">
        <f>COUNTIFS('Raw Data from UFBs'!$A$3:$A$1389,'Summary By Town'!$A560,'Raw Data from UFBs'!$D$3:$D$1389,'Summary By Town'!$K$2)</f>
        <v>0</v>
      </c>
      <c r="L560" s="33">
        <f>SUMIFS('Raw Data from UFBs'!E$3:E$1389,'Raw Data from UFBs'!$A$3:$A$1389,'Summary By Town'!$A560,'Raw Data from UFBs'!$D$3:$D$1389,'Summary By Town'!$K$2)</f>
        <v>0</v>
      </c>
      <c r="M560" s="33">
        <f>SUMIFS('Raw Data from UFBs'!F$3:F$1389,'Raw Data from UFBs'!$A$3:$A$1389,'Summary By Town'!$A560,'Raw Data from UFBs'!$D$3:$D$1389,'Summary By Town'!$K$2)</f>
        <v>0</v>
      </c>
      <c r="N560" s="34">
        <f t="shared" si="90"/>
        <v>0</v>
      </c>
      <c r="O560" s="32">
        <f>COUNTIFS('Raw Data from UFBs'!$A$3:$A$1389,'Summary By Town'!$A560,'Raw Data from UFBs'!$D$3:$D$1389,'Summary By Town'!$O$2)</f>
        <v>1</v>
      </c>
      <c r="P560" s="33">
        <f>SUMIFS('Raw Data from UFBs'!E$3:E$1389,'Raw Data from UFBs'!$A$3:$A$1389,'Summary By Town'!$A560,'Raw Data from UFBs'!$D$3:$D$1389,'Summary By Town'!$O$2)</f>
        <v>54537.71</v>
      </c>
      <c r="Q560" s="33">
        <f>SUMIFS('Raw Data from UFBs'!F$3:F$1389,'Raw Data from UFBs'!$A$3:$A$1389,'Summary By Town'!$A560,'Raw Data from UFBs'!$D$3:$D$1389,'Summary By Town'!$O$2)</f>
        <v>2600100</v>
      </c>
      <c r="R560" s="34">
        <f t="shared" si="91"/>
        <v>87341.000590626893</v>
      </c>
      <c r="S560" s="32">
        <f t="shared" si="92"/>
        <v>1</v>
      </c>
      <c r="T560" s="33">
        <f t="shared" si="93"/>
        <v>54537.71</v>
      </c>
      <c r="U560" s="33">
        <f t="shared" si="94"/>
        <v>2600100</v>
      </c>
      <c r="V560" s="34">
        <f t="shared" si="95"/>
        <v>87341.000590626893</v>
      </c>
      <c r="W560" s="73">
        <v>537335500</v>
      </c>
      <c r="X560" s="74">
        <v>3.3591400557911961</v>
      </c>
      <c r="Y560" s="75">
        <v>0.17083292781478715</v>
      </c>
      <c r="Z560" s="5">
        <f t="shared" si="96"/>
        <v>5603.8821735560505</v>
      </c>
      <c r="AA560" s="10">
        <f t="shared" si="97"/>
        <v>4.838876270039854E-3</v>
      </c>
      <c r="AB560" s="73">
        <v>4731691.17</v>
      </c>
      <c r="AC560" s="7">
        <f t="shared" si="98"/>
        <v>1.1843296555544326E-3</v>
      </c>
      <c r="AE560" s="6" t="s">
        <v>1649</v>
      </c>
      <c r="AF560" s="6" t="s">
        <v>1063</v>
      </c>
      <c r="AG560" s="6" t="s">
        <v>1648</v>
      </c>
      <c r="AH560" s="6" t="s">
        <v>1646</v>
      </c>
      <c r="AI560" s="6" t="s">
        <v>1637</v>
      </c>
      <c r="AJ560" s="6" t="s">
        <v>1084</v>
      </c>
      <c r="AK560" s="6" t="s">
        <v>2319</v>
      </c>
      <c r="AL560" s="6" t="s">
        <v>2319</v>
      </c>
      <c r="AM560" s="6" t="s">
        <v>2319</v>
      </c>
      <c r="AN560" s="6" t="s">
        <v>2319</v>
      </c>
      <c r="AO560" s="6" t="s">
        <v>2319</v>
      </c>
      <c r="AP560" s="6" t="s">
        <v>2319</v>
      </c>
      <c r="AQ560" s="6" t="s">
        <v>2319</v>
      </c>
      <c r="AR560" s="6" t="s">
        <v>2319</v>
      </c>
      <c r="AS560" s="6" t="s">
        <v>2319</v>
      </c>
      <c r="AT560" s="6" t="s">
        <v>2319</v>
      </c>
    </row>
    <row r="561" spans="1:46" ht="17.25" customHeight="1" x14ac:dyDescent="0.25">
      <c r="A561" t="s">
        <v>1647</v>
      </c>
      <c r="B561" t="s">
        <v>2195</v>
      </c>
      <c r="C561" t="s">
        <v>1638</v>
      </c>
      <c r="D561" s="28" t="str">
        <f t="shared" si="88"/>
        <v>Knowlton township, Warren County</v>
      </c>
      <c r="E561" t="s">
        <v>2214</v>
      </c>
      <c r="F561" t="s">
        <v>2204</v>
      </c>
      <c r="G561" s="32">
        <f>COUNTIFS('Raw Data from UFBs'!$A$3:$A$1389,'Summary By Town'!$A561,'Raw Data from UFBs'!$D$3:$D$1389,'Summary By Town'!$G$2)</f>
        <v>0</v>
      </c>
      <c r="H561" s="33">
        <f>SUMIFS('Raw Data from UFBs'!E$3:E$1389,'Raw Data from UFBs'!$A$3:$A$1389,'Summary By Town'!$A561,'Raw Data from UFBs'!$D$3:$D$1389,'Summary By Town'!$G$2)</f>
        <v>0</v>
      </c>
      <c r="I561" s="33">
        <f>SUMIFS('Raw Data from UFBs'!F$3:F$1389,'Raw Data from UFBs'!$A$3:$A$1389,'Summary By Town'!$A561,'Raw Data from UFBs'!$D$3:$D$1389,'Summary By Town'!$G$2)</f>
        <v>0</v>
      </c>
      <c r="J561" s="34">
        <f t="shared" si="89"/>
        <v>0</v>
      </c>
      <c r="K561" s="32">
        <f>COUNTIFS('Raw Data from UFBs'!$A$3:$A$1389,'Summary By Town'!$A561,'Raw Data from UFBs'!$D$3:$D$1389,'Summary By Town'!$K$2)</f>
        <v>0</v>
      </c>
      <c r="L561" s="33">
        <f>SUMIFS('Raw Data from UFBs'!E$3:E$1389,'Raw Data from UFBs'!$A$3:$A$1389,'Summary By Town'!$A561,'Raw Data from UFBs'!$D$3:$D$1389,'Summary By Town'!$K$2)</f>
        <v>0</v>
      </c>
      <c r="M561" s="33">
        <f>SUMIFS('Raw Data from UFBs'!F$3:F$1389,'Raw Data from UFBs'!$A$3:$A$1389,'Summary By Town'!$A561,'Raw Data from UFBs'!$D$3:$D$1389,'Summary By Town'!$K$2)</f>
        <v>0</v>
      </c>
      <c r="N561" s="34">
        <f t="shared" si="90"/>
        <v>0</v>
      </c>
      <c r="O561" s="32">
        <f>COUNTIFS('Raw Data from UFBs'!$A$3:$A$1389,'Summary By Town'!$A561,'Raw Data from UFBs'!$D$3:$D$1389,'Summary By Town'!$O$2)</f>
        <v>0</v>
      </c>
      <c r="P561" s="33">
        <f>SUMIFS('Raw Data from UFBs'!E$3:E$1389,'Raw Data from UFBs'!$A$3:$A$1389,'Summary By Town'!$A561,'Raw Data from UFBs'!$D$3:$D$1389,'Summary By Town'!$O$2)</f>
        <v>0</v>
      </c>
      <c r="Q561" s="33">
        <f>SUMIFS('Raw Data from UFBs'!F$3:F$1389,'Raw Data from UFBs'!$A$3:$A$1389,'Summary By Town'!$A561,'Raw Data from UFBs'!$D$3:$D$1389,'Summary By Town'!$O$2)</f>
        <v>0</v>
      </c>
      <c r="R561" s="34">
        <f t="shared" si="91"/>
        <v>0</v>
      </c>
      <c r="S561" s="32">
        <f t="shared" si="92"/>
        <v>0</v>
      </c>
      <c r="T561" s="33">
        <f t="shared" si="93"/>
        <v>0</v>
      </c>
      <c r="U561" s="33">
        <f t="shared" si="94"/>
        <v>0</v>
      </c>
      <c r="V561" s="34">
        <f t="shared" si="95"/>
        <v>0</v>
      </c>
      <c r="W561" s="73">
        <v>285474591</v>
      </c>
      <c r="X561" s="74">
        <v>3.4709320281204366</v>
      </c>
      <c r="Y561" s="75">
        <v>0.12766325199961068</v>
      </c>
      <c r="Z561" s="5">
        <f t="shared" si="96"/>
        <v>0</v>
      </c>
      <c r="AA561" s="10">
        <f t="shared" si="97"/>
        <v>0</v>
      </c>
      <c r="AB561" s="73">
        <v>2365860.0700000003</v>
      </c>
      <c r="AC561" s="7">
        <f t="shared" si="98"/>
        <v>0</v>
      </c>
      <c r="AE561" s="6" t="s">
        <v>1654</v>
      </c>
      <c r="AF561" s="6" t="s">
        <v>1646</v>
      </c>
      <c r="AG561" s="6" t="s">
        <v>1641</v>
      </c>
      <c r="AH561" s="6" t="s">
        <v>1644</v>
      </c>
      <c r="AI561" s="6" t="s">
        <v>2319</v>
      </c>
      <c r="AJ561" s="6" t="s">
        <v>2319</v>
      </c>
      <c r="AK561" s="6" t="s">
        <v>2319</v>
      </c>
      <c r="AL561" s="6" t="s">
        <v>2319</v>
      </c>
      <c r="AM561" s="6" t="s">
        <v>2319</v>
      </c>
      <c r="AN561" s="6" t="s">
        <v>2319</v>
      </c>
      <c r="AO561" s="6" t="s">
        <v>2319</v>
      </c>
      <c r="AP561" s="6" t="s">
        <v>2319</v>
      </c>
      <c r="AQ561" s="6" t="s">
        <v>2319</v>
      </c>
      <c r="AR561" s="6" t="s">
        <v>2319</v>
      </c>
      <c r="AS561" s="6" t="s">
        <v>2319</v>
      </c>
      <c r="AT561" s="6" t="s">
        <v>2319</v>
      </c>
    </row>
    <row r="562" spans="1:46" ht="17.25" customHeight="1" x14ac:dyDescent="0.25">
      <c r="A562" t="s">
        <v>1648</v>
      </c>
      <c r="B562" t="s">
        <v>2196</v>
      </c>
      <c r="C562" t="s">
        <v>1638</v>
      </c>
      <c r="D562" s="28" t="str">
        <f t="shared" si="88"/>
        <v>Liberty township, Warren County</v>
      </c>
      <c r="E562" t="s">
        <v>2214</v>
      </c>
      <c r="F562" t="s">
        <v>2204</v>
      </c>
      <c r="G562" s="32">
        <f>COUNTIFS('Raw Data from UFBs'!$A$3:$A$1389,'Summary By Town'!$A562,'Raw Data from UFBs'!$D$3:$D$1389,'Summary By Town'!$G$2)</f>
        <v>0</v>
      </c>
      <c r="H562" s="33">
        <f>SUMIFS('Raw Data from UFBs'!E$3:E$1389,'Raw Data from UFBs'!$A$3:$A$1389,'Summary By Town'!$A562,'Raw Data from UFBs'!$D$3:$D$1389,'Summary By Town'!$G$2)</f>
        <v>0</v>
      </c>
      <c r="I562" s="33">
        <f>SUMIFS('Raw Data from UFBs'!F$3:F$1389,'Raw Data from UFBs'!$A$3:$A$1389,'Summary By Town'!$A562,'Raw Data from UFBs'!$D$3:$D$1389,'Summary By Town'!$G$2)</f>
        <v>0</v>
      </c>
      <c r="J562" s="34">
        <f t="shared" si="89"/>
        <v>0</v>
      </c>
      <c r="K562" s="32">
        <f>COUNTIFS('Raw Data from UFBs'!$A$3:$A$1389,'Summary By Town'!$A562,'Raw Data from UFBs'!$D$3:$D$1389,'Summary By Town'!$K$2)</f>
        <v>0</v>
      </c>
      <c r="L562" s="33">
        <f>SUMIFS('Raw Data from UFBs'!E$3:E$1389,'Raw Data from UFBs'!$A$3:$A$1389,'Summary By Town'!$A562,'Raw Data from UFBs'!$D$3:$D$1389,'Summary By Town'!$K$2)</f>
        <v>0</v>
      </c>
      <c r="M562" s="33">
        <f>SUMIFS('Raw Data from UFBs'!F$3:F$1389,'Raw Data from UFBs'!$A$3:$A$1389,'Summary By Town'!$A562,'Raw Data from UFBs'!$D$3:$D$1389,'Summary By Town'!$K$2)</f>
        <v>0</v>
      </c>
      <c r="N562" s="34">
        <f t="shared" si="90"/>
        <v>0</v>
      </c>
      <c r="O562" s="32">
        <f>COUNTIFS('Raw Data from UFBs'!$A$3:$A$1389,'Summary By Town'!$A562,'Raw Data from UFBs'!$D$3:$D$1389,'Summary By Town'!$O$2)</f>
        <v>0</v>
      </c>
      <c r="P562" s="33">
        <f>SUMIFS('Raw Data from UFBs'!E$3:E$1389,'Raw Data from UFBs'!$A$3:$A$1389,'Summary By Town'!$A562,'Raw Data from UFBs'!$D$3:$D$1389,'Summary By Town'!$O$2)</f>
        <v>0</v>
      </c>
      <c r="Q562" s="33">
        <f>SUMIFS('Raw Data from UFBs'!F$3:F$1389,'Raw Data from UFBs'!$A$3:$A$1389,'Summary By Town'!$A562,'Raw Data from UFBs'!$D$3:$D$1389,'Summary By Town'!$O$2)</f>
        <v>0</v>
      </c>
      <c r="R562" s="34">
        <f t="shared" si="91"/>
        <v>0</v>
      </c>
      <c r="S562" s="32">
        <f t="shared" si="92"/>
        <v>0</v>
      </c>
      <c r="T562" s="33">
        <f t="shared" si="93"/>
        <v>0</v>
      </c>
      <c r="U562" s="33">
        <f t="shared" si="94"/>
        <v>0</v>
      </c>
      <c r="V562" s="34">
        <f t="shared" si="95"/>
        <v>0</v>
      </c>
      <c r="W562" s="73">
        <v>289832200</v>
      </c>
      <c r="X562" s="74">
        <v>3.0501626529809505</v>
      </c>
      <c r="Y562" s="75">
        <v>0.11390967090781574</v>
      </c>
      <c r="Z562" s="5">
        <f t="shared" si="96"/>
        <v>0</v>
      </c>
      <c r="AA562" s="10">
        <f t="shared" si="97"/>
        <v>0</v>
      </c>
      <c r="AB562" s="73">
        <v>1937024</v>
      </c>
      <c r="AC562" s="7">
        <f t="shared" si="98"/>
        <v>0</v>
      </c>
      <c r="AE562" s="6" t="s">
        <v>1650</v>
      </c>
      <c r="AF562" s="6" t="s">
        <v>1649</v>
      </c>
      <c r="AG562" s="6" t="s">
        <v>1654</v>
      </c>
      <c r="AH562" s="6" t="s">
        <v>1067</v>
      </c>
      <c r="AI562" s="6" t="s">
        <v>1646</v>
      </c>
      <c r="AJ562" s="6" t="s">
        <v>1084</v>
      </c>
      <c r="AK562" s="6" t="s">
        <v>2319</v>
      </c>
      <c r="AL562" s="6" t="s">
        <v>2319</v>
      </c>
      <c r="AM562" s="6" t="s">
        <v>2319</v>
      </c>
      <c r="AN562" s="6" t="s">
        <v>2319</v>
      </c>
      <c r="AO562" s="6" t="s">
        <v>2319</v>
      </c>
      <c r="AP562" s="6" t="s">
        <v>2319</v>
      </c>
      <c r="AQ562" s="6" t="s">
        <v>2319</v>
      </c>
      <c r="AR562" s="6" t="s">
        <v>2319</v>
      </c>
      <c r="AS562" s="6" t="s">
        <v>2319</v>
      </c>
      <c r="AT562" s="6" t="s">
        <v>2319</v>
      </c>
    </row>
    <row r="563" spans="1:46" ht="17.25" customHeight="1" x14ac:dyDescent="0.25">
      <c r="A563" t="s">
        <v>1069</v>
      </c>
      <c r="B563" t="s">
        <v>2197</v>
      </c>
      <c r="C563" t="s">
        <v>1638</v>
      </c>
      <c r="D563" s="28" t="str">
        <f t="shared" si="88"/>
        <v>Lopatcong township, Warren County</v>
      </c>
      <c r="E563" t="s">
        <v>2214</v>
      </c>
      <c r="F563" t="s">
        <v>2203</v>
      </c>
      <c r="G563" s="32">
        <f>COUNTIFS('Raw Data from UFBs'!$A$3:$A$1389,'Summary By Town'!$A563,'Raw Data from UFBs'!$D$3:$D$1389,'Summary By Town'!$G$2)</f>
        <v>1</v>
      </c>
      <c r="H563" s="33">
        <f>SUMIFS('Raw Data from UFBs'!E$3:E$1389,'Raw Data from UFBs'!$A$3:$A$1389,'Summary By Town'!$A563,'Raw Data from UFBs'!$D$3:$D$1389,'Summary By Town'!$G$2)</f>
        <v>52516.65</v>
      </c>
      <c r="I563" s="33">
        <f>SUMIFS('Raw Data from UFBs'!F$3:F$1389,'Raw Data from UFBs'!$A$3:$A$1389,'Summary By Town'!$A563,'Raw Data from UFBs'!$D$3:$D$1389,'Summary By Town'!$G$2)</f>
        <v>5159700</v>
      </c>
      <c r="J563" s="34">
        <f t="shared" si="89"/>
        <v>152787.81672111843</v>
      </c>
      <c r="K563" s="32">
        <f>COUNTIFS('Raw Data from UFBs'!$A$3:$A$1389,'Summary By Town'!$A563,'Raw Data from UFBs'!$D$3:$D$1389,'Summary By Town'!$K$2)</f>
        <v>0</v>
      </c>
      <c r="L563" s="33">
        <f>SUMIFS('Raw Data from UFBs'!E$3:E$1389,'Raw Data from UFBs'!$A$3:$A$1389,'Summary By Town'!$A563,'Raw Data from UFBs'!$D$3:$D$1389,'Summary By Town'!$K$2)</f>
        <v>0</v>
      </c>
      <c r="M563" s="33">
        <f>SUMIFS('Raw Data from UFBs'!F$3:F$1389,'Raw Data from UFBs'!$A$3:$A$1389,'Summary By Town'!$A563,'Raw Data from UFBs'!$D$3:$D$1389,'Summary By Town'!$K$2)</f>
        <v>0</v>
      </c>
      <c r="N563" s="34">
        <f t="shared" si="90"/>
        <v>0</v>
      </c>
      <c r="O563" s="32">
        <f>COUNTIFS('Raw Data from UFBs'!$A$3:$A$1389,'Summary By Town'!$A563,'Raw Data from UFBs'!$D$3:$D$1389,'Summary By Town'!$O$2)</f>
        <v>0</v>
      </c>
      <c r="P563" s="33">
        <f>SUMIFS('Raw Data from UFBs'!E$3:E$1389,'Raw Data from UFBs'!$A$3:$A$1389,'Summary By Town'!$A563,'Raw Data from UFBs'!$D$3:$D$1389,'Summary By Town'!$O$2)</f>
        <v>0</v>
      </c>
      <c r="Q563" s="33">
        <f>SUMIFS('Raw Data from UFBs'!F$3:F$1389,'Raw Data from UFBs'!$A$3:$A$1389,'Summary By Town'!$A563,'Raw Data from UFBs'!$D$3:$D$1389,'Summary By Town'!$O$2)</f>
        <v>0</v>
      </c>
      <c r="R563" s="34">
        <f t="shared" si="91"/>
        <v>0</v>
      </c>
      <c r="S563" s="32">
        <f t="shared" si="92"/>
        <v>1</v>
      </c>
      <c r="T563" s="33">
        <f t="shared" si="93"/>
        <v>52516.65</v>
      </c>
      <c r="U563" s="33">
        <f t="shared" si="94"/>
        <v>5159700</v>
      </c>
      <c r="V563" s="34">
        <f t="shared" si="95"/>
        <v>152787.81672111843</v>
      </c>
      <c r="W563" s="73">
        <v>1045389287</v>
      </c>
      <c r="X563" s="74">
        <v>2.9611763614380378</v>
      </c>
      <c r="Y563" s="75">
        <v>0.20811665399369544</v>
      </c>
      <c r="Z563" s="5">
        <f t="shared" si="96"/>
        <v>20868.099710043156</v>
      </c>
      <c r="AA563" s="10">
        <f t="shared" si="97"/>
        <v>4.9356733076986277E-3</v>
      </c>
      <c r="AB563" s="73">
        <v>9022749.6199999992</v>
      </c>
      <c r="AC563" s="7">
        <f t="shared" si="98"/>
        <v>2.3128315190955235E-3</v>
      </c>
      <c r="AE563" s="6" t="s">
        <v>1651</v>
      </c>
      <c r="AF563" s="6" t="s">
        <v>1071</v>
      </c>
      <c r="AG563" s="6" t="s">
        <v>1643</v>
      </c>
      <c r="AH563" s="6" t="s">
        <v>1642</v>
      </c>
      <c r="AI563" s="6" t="s">
        <v>1645</v>
      </c>
      <c r="AJ563" s="6" t="s">
        <v>2319</v>
      </c>
      <c r="AK563" s="6" t="s">
        <v>2319</v>
      </c>
      <c r="AL563" s="6" t="s">
        <v>2319</v>
      </c>
      <c r="AM563" s="6" t="s">
        <v>2319</v>
      </c>
      <c r="AN563" s="6" t="s">
        <v>2319</v>
      </c>
      <c r="AO563" s="6" t="s">
        <v>2319</v>
      </c>
      <c r="AP563" s="6" t="s">
        <v>2319</v>
      </c>
      <c r="AQ563" s="6" t="s">
        <v>2319</v>
      </c>
      <c r="AR563" s="6" t="s">
        <v>2319</v>
      </c>
      <c r="AS563" s="6" t="s">
        <v>2319</v>
      </c>
      <c r="AT563" s="6" t="s">
        <v>2319</v>
      </c>
    </row>
    <row r="564" spans="1:46" ht="17.25" customHeight="1" x14ac:dyDescent="0.25">
      <c r="A564" t="s">
        <v>1649</v>
      </c>
      <c r="B564" t="s">
        <v>1770</v>
      </c>
      <c r="C564" t="s">
        <v>1638</v>
      </c>
      <c r="D564" s="28" t="str">
        <f t="shared" si="88"/>
        <v>Mansfield township, Warren County</v>
      </c>
      <c r="E564" t="s">
        <v>2214</v>
      </c>
      <c r="F564" t="s">
        <v>2204</v>
      </c>
      <c r="G564" s="32">
        <f>COUNTIFS('Raw Data from UFBs'!$A$3:$A$1389,'Summary By Town'!$A564,'Raw Data from UFBs'!$D$3:$D$1389,'Summary By Town'!$G$2)</f>
        <v>0</v>
      </c>
      <c r="H564" s="33">
        <f>SUMIFS('Raw Data from UFBs'!E$3:E$1389,'Raw Data from UFBs'!$A$3:$A$1389,'Summary By Town'!$A564,'Raw Data from UFBs'!$D$3:$D$1389,'Summary By Town'!$G$2)</f>
        <v>0</v>
      </c>
      <c r="I564" s="33">
        <f>SUMIFS('Raw Data from UFBs'!F$3:F$1389,'Raw Data from UFBs'!$A$3:$A$1389,'Summary By Town'!$A564,'Raw Data from UFBs'!$D$3:$D$1389,'Summary By Town'!$G$2)</f>
        <v>0</v>
      </c>
      <c r="J564" s="34">
        <f t="shared" si="89"/>
        <v>0</v>
      </c>
      <c r="K564" s="32">
        <f>COUNTIFS('Raw Data from UFBs'!$A$3:$A$1389,'Summary By Town'!$A564,'Raw Data from UFBs'!$D$3:$D$1389,'Summary By Town'!$K$2)</f>
        <v>0</v>
      </c>
      <c r="L564" s="33">
        <f>SUMIFS('Raw Data from UFBs'!E$3:E$1389,'Raw Data from UFBs'!$A$3:$A$1389,'Summary By Town'!$A564,'Raw Data from UFBs'!$D$3:$D$1389,'Summary By Town'!$K$2)</f>
        <v>0</v>
      </c>
      <c r="M564" s="33">
        <f>SUMIFS('Raw Data from UFBs'!F$3:F$1389,'Raw Data from UFBs'!$A$3:$A$1389,'Summary By Town'!$A564,'Raw Data from UFBs'!$D$3:$D$1389,'Summary By Town'!$K$2)</f>
        <v>0</v>
      </c>
      <c r="N564" s="34">
        <f t="shared" si="90"/>
        <v>0</v>
      </c>
      <c r="O564" s="32">
        <f>COUNTIFS('Raw Data from UFBs'!$A$3:$A$1389,'Summary By Town'!$A564,'Raw Data from UFBs'!$D$3:$D$1389,'Summary By Town'!$O$2)</f>
        <v>0</v>
      </c>
      <c r="P564" s="33">
        <f>SUMIFS('Raw Data from UFBs'!E$3:E$1389,'Raw Data from UFBs'!$A$3:$A$1389,'Summary By Town'!$A564,'Raw Data from UFBs'!$D$3:$D$1389,'Summary By Town'!$O$2)</f>
        <v>0</v>
      </c>
      <c r="Q564" s="33">
        <f>SUMIFS('Raw Data from UFBs'!F$3:F$1389,'Raw Data from UFBs'!$A$3:$A$1389,'Summary By Town'!$A564,'Raw Data from UFBs'!$D$3:$D$1389,'Summary By Town'!$O$2)</f>
        <v>0</v>
      </c>
      <c r="R564" s="34">
        <f t="shared" si="91"/>
        <v>0</v>
      </c>
      <c r="S564" s="32">
        <f t="shared" si="92"/>
        <v>0</v>
      </c>
      <c r="T564" s="33">
        <f t="shared" si="93"/>
        <v>0</v>
      </c>
      <c r="U564" s="33">
        <f t="shared" si="94"/>
        <v>0</v>
      </c>
      <c r="V564" s="34">
        <f t="shared" si="95"/>
        <v>0</v>
      </c>
      <c r="W564" s="73">
        <v>743849575</v>
      </c>
      <c r="X564" s="74">
        <v>3.4230743259484218</v>
      </c>
      <c r="Y564" s="75">
        <v>0.18556046478498592</v>
      </c>
      <c r="Z564" s="5">
        <f t="shared" si="96"/>
        <v>0</v>
      </c>
      <c r="AA564" s="10">
        <f t="shared" si="97"/>
        <v>0</v>
      </c>
      <c r="AB564" s="73">
        <v>6943886.21</v>
      </c>
      <c r="AC564" s="7">
        <f t="shared" si="98"/>
        <v>0</v>
      </c>
      <c r="AE564" s="6" t="s">
        <v>1472</v>
      </c>
      <c r="AF564" s="6" t="s">
        <v>1653</v>
      </c>
      <c r="AG564" s="6" t="s">
        <v>1650</v>
      </c>
      <c r="AH564" s="6" t="s">
        <v>1654</v>
      </c>
      <c r="AI564" s="6" t="s">
        <v>1063</v>
      </c>
      <c r="AJ564" s="6" t="s">
        <v>1648</v>
      </c>
      <c r="AK564" s="6" t="s">
        <v>1067</v>
      </c>
      <c r="AL564" s="6" t="s">
        <v>1545</v>
      </c>
      <c r="AM564" s="6" t="s">
        <v>2319</v>
      </c>
      <c r="AN564" s="6" t="s">
        <v>2319</v>
      </c>
      <c r="AO564" s="6" t="s">
        <v>2319</v>
      </c>
      <c r="AP564" s="6" t="s">
        <v>2319</v>
      </c>
      <c r="AQ564" s="6" t="s">
        <v>2319</v>
      </c>
      <c r="AR564" s="6" t="s">
        <v>2319</v>
      </c>
      <c r="AS564" s="6" t="s">
        <v>2319</v>
      </c>
      <c r="AT564" s="6" t="s">
        <v>2319</v>
      </c>
    </row>
    <row r="565" spans="1:46" ht="17.25" customHeight="1" x14ac:dyDescent="0.25">
      <c r="A565" t="s">
        <v>1650</v>
      </c>
      <c r="B565" t="s">
        <v>2198</v>
      </c>
      <c r="C565" t="s">
        <v>1638</v>
      </c>
      <c r="D565" s="28" t="str">
        <f t="shared" si="88"/>
        <v>Oxford township, Warren County</v>
      </c>
      <c r="E565" t="s">
        <v>2214</v>
      </c>
      <c r="F565" t="s">
        <v>2204</v>
      </c>
      <c r="G565" s="32">
        <f>COUNTIFS('Raw Data from UFBs'!$A$3:$A$1389,'Summary By Town'!$A565,'Raw Data from UFBs'!$D$3:$D$1389,'Summary By Town'!$G$2)</f>
        <v>0</v>
      </c>
      <c r="H565" s="33">
        <f>SUMIFS('Raw Data from UFBs'!E$3:E$1389,'Raw Data from UFBs'!$A$3:$A$1389,'Summary By Town'!$A565,'Raw Data from UFBs'!$D$3:$D$1389,'Summary By Town'!$G$2)</f>
        <v>0</v>
      </c>
      <c r="I565" s="33">
        <f>SUMIFS('Raw Data from UFBs'!F$3:F$1389,'Raw Data from UFBs'!$A$3:$A$1389,'Summary By Town'!$A565,'Raw Data from UFBs'!$D$3:$D$1389,'Summary By Town'!$G$2)</f>
        <v>0</v>
      </c>
      <c r="J565" s="34">
        <f t="shared" si="89"/>
        <v>0</v>
      </c>
      <c r="K565" s="32">
        <f>COUNTIFS('Raw Data from UFBs'!$A$3:$A$1389,'Summary By Town'!$A565,'Raw Data from UFBs'!$D$3:$D$1389,'Summary By Town'!$K$2)</f>
        <v>0</v>
      </c>
      <c r="L565" s="33">
        <f>SUMIFS('Raw Data from UFBs'!E$3:E$1389,'Raw Data from UFBs'!$A$3:$A$1389,'Summary By Town'!$A565,'Raw Data from UFBs'!$D$3:$D$1389,'Summary By Town'!$K$2)</f>
        <v>0</v>
      </c>
      <c r="M565" s="33">
        <f>SUMIFS('Raw Data from UFBs'!F$3:F$1389,'Raw Data from UFBs'!$A$3:$A$1389,'Summary By Town'!$A565,'Raw Data from UFBs'!$D$3:$D$1389,'Summary By Town'!$K$2)</f>
        <v>0</v>
      </c>
      <c r="N565" s="34">
        <f t="shared" si="90"/>
        <v>0</v>
      </c>
      <c r="O565" s="32">
        <f>COUNTIFS('Raw Data from UFBs'!$A$3:$A$1389,'Summary By Town'!$A565,'Raw Data from UFBs'!$D$3:$D$1389,'Summary By Town'!$O$2)</f>
        <v>0</v>
      </c>
      <c r="P565" s="33">
        <f>SUMIFS('Raw Data from UFBs'!E$3:E$1389,'Raw Data from UFBs'!$A$3:$A$1389,'Summary By Town'!$A565,'Raw Data from UFBs'!$D$3:$D$1389,'Summary By Town'!$O$2)</f>
        <v>0</v>
      </c>
      <c r="Q565" s="33">
        <f>SUMIFS('Raw Data from UFBs'!F$3:F$1389,'Raw Data from UFBs'!$A$3:$A$1389,'Summary By Town'!$A565,'Raw Data from UFBs'!$D$3:$D$1389,'Summary By Town'!$O$2)</f>
        <v>0</v>
      </c>
      <c r="R565" s="34">
        <f t="shared" si="91"/>
        <v>0</v>
      </c>
      <c r="S565" s="32">
        <f t="shared" si="92"/>
        <v>0</v>
      </c>
      <c r="T565" s="33">
        <f t="shared" si="93"/>
        <v>0</v>
      </c>
      <c r="U565" s="33">
        <f t="shared" si="94"/>
        <v>0</v>
      </c>
      <c r="V565" s="34">
        <f t="shared" si="95"/>
        <v>0</v>
      </c>
      <c r="W565" s="73">
        <v>200174035</v>
      </c>
      <c r="X565" s="74">
        <v>4.1009240146010271</v>
      </c>
      <c r="Y565" s="75">
        <v>0.15224257038280578</v>
      </c>
      <c r="Z565" s="5">
        <f t="shared" si="96"/>
        <v>0</v>
      </c>
      <c r="AA565" s="10">
        <f t="shared" si="97"/>
        <v>0</v>
      </c>
      <c r="AB565" s="73">
        <v>2946062</v>
      </c>
      <c r="AC565" s="7">
        <f t="shared" si="98"/>
        <v>0</v>
      </c>
      <c r="AE565" s="6" t="s">
        <v>1653</v>
      </c>
      <c r="AF565" s="6" t="s">
        <v>1649</v>
      </c>
      <c r="AG565" s="6" t="s">
        <v>1654</v>
      </c>
      <c r="AH565" s="6" t="s">
        <v>1648</v>
      </c>
      <c r="AI565" s="6" t="s">
        <v>2319</v>
      </c>
      <c r="AJ565" s="6" t="s">
        <v>2319</v>
      </c>
      <c r="AK565" s="6" t="s">
        <v>2319</v>
      </c>
      <c r="AL565" s="6" t="s">
        <v>2319</v>
      </c>
      <c r="AM565" s="6" t="s">
        <v>2319</v>
      </c>
      <c r="AN565" s="6" t="s">
        <v>2319</v>
      </c>
      <c r="AO565" s="6" t="s">
        <v>2319</v>
      </c>
      <c r="AP565" s="6" t="s">
        <v>2319</v>
      </c>
      <c r="AQ565" s="6" t="s">
        <v>2319</v>
      </c>
      <c r="AR565" s="6" t="s">
        <v>2319</v>
      </c>
      <c r="AS565" s="6" t="s">
        <v>2319</v>
      </c>
      <c r="AT565" s="6" t="s">
        <v>2319</v>
      </c>
    </row>
    <row r="566" spans="1:46" ht="17.25" customHeight="1" x14ac:dyDescent="0.25">
      <c r="A566" t="s">
        <v>1651</v>
      </c>
      <c r="B566" t="s">
        <v>2199</v>
      </c>
      <c r="C566" t="s">
        <v>1638</v>
      </c>
      <c r="D566" s="28" t="str">
        <f t="shared" si="88"/>
        <v>Pohatcong township, Warren County</v>
      </c>
      <c r="E566" t="s">
        <v>2214</v>
      </c>
      <c r="F566" t="s">
        <v>2204</v>
      </c>
      <c r="G566" s="32">
        <f>COUNTIFS('Raw Data from UFBs'!$A$3:$A$1389,'Summary By Town'!$A566,'Raw Data from UFBs'!$D$3:$D$1389,'Summary By Town'!$G$2)</f>
        <v>0</v>
      </c>
      <c r="H566" s="33">
        <f>SUMIFS('Raw Data from UFBs'!E$3:E$1389,'Raw Data from UFBs'!$A$3:$A$1389,'Summary By Town'!$A566,'Raw Data from UFBs'!$D$3:$D$1389,'Summary By Town'!$G$2)</f>
        <v>0</v>
      </c>
      <c r="I566" s="33">
        <f>SUMIFS('Raw Data from UFBs'!F$3:F$1389,'Raw Data from UFBs'!$A$3:$A$1389,'Summary By Town'!$A566,'Raw Data from UFBs'!$D$3:$D$1389,'Summary By Town'!$G$2)</f>
        <v>0</v>
      </c>
      <c r="J566" s="34">
        <f t="shared" si="89"/>
        <v>0</v>
      </c>
      <c r="K566" s="32">
        <f>COUNTIFS('Raw Data from UFBs'!$A$3:$A$1389,'Summary By Town'!$A566,'Raw Data from UFBs'!$D$3:$D$1389,'Summary By Town'!$K$2)</f>
        <v>0</v>
      </c>
      <c r="L566" s="33">
        <f>SUMIFS('Raw Data from UFBs'!E$3:E$1389,'Raw Data from UFBs'!$A$3:$A$1389,'Summary By Town'!$A566,'Raw Data from UFBs'!$D$3:$D$1389,'Summary By Town'!$K$2)</f>
        <v>0</v>
      </c>
      <c r="M566" s="33">
        <f>SUMIFS('Raw Data from UFBs'!F$3:F$1389,'Raw Data from UFBs'!$A$3:$A$1389,'Summary By Town'!$A566,'Raw Data from UFBs'!$D$3:$D$1389,'Summary By Town'!$K$2)</f>
        <v>0</v>
      </c>
      <c r="N566" s="34">
        <f t="shared" si="90"/>
        <v>0</v>
      </c>
      <c r="O566" s="32">
        <f>COUNTIFS('Raw Data from UFBs'!$A$3:$A$1389,'Summary By Town'!$A566,'Raw Data from UFBs'!$D$3:$D$1389,'Summary By Town'!$O$2)</f>
        <v>0</v>
      </c>
      <c r="P566" s="33">
        <f>SUMIFS('Raw Data from UFBs'!E$3:E$1389,'Raw Data from UFBs'!$A$3:$A$1389,'Summary By Town'!$A566,'Raw Data from UFBs'!$D$3:$D$1389,'Summary By Town'!$O$2)</f>
        <v>0</v>
      </c>
      <c r="Q566" s="33">
        <f>SUMIFS('Raw Data from UFBs'!F$3:F$1389,'Raw Data from UFBs'!$A$3:$A$1389,'Summary By Town'!$A566,'Raw Data from UFBs'!$D$3:$D$1389,'Summary By Town'!$O$2)</f>
        <v>0</v>
      </c>
      <c r="R566" s="34">
        <f t="shared" si="91"/>
        <v>0</v>
      </c>
      <c r="S566" s="32">
        <f t="shared" si="92"/>
        <v>0</v>
      </c>
      <c r="T566" s="33">
        <f t="shared" si="93"/>
        <v>0</v>
      </c>
      <c r="U566" s="33">
        <f t="shared" si="94"/>
        <v>0</v>
      </c>
      <c r="V566" s="34">
        <f t="shared" si="95"/>
        <v>0</v>
      </c>
      <c r="W566" s="73">
        <v>376736874</v>
      </c>
      <c r="X566" s="74">
        <v>3.8922377397795942</v>
      </c>
      <c r="Y566" s="75">
        <v>0.34534115387577863</v>
      </c>
      <c r="Z566" s="5">
        <f t="shared" si="96"/>
        <v>0</v>
      </c>
      <c r="AA566" s="10">
        <f t="shared" si="97"/>
        <v>0</v>
      </c>
      <c r="AB566" s="73">
        <v>5992347.9699999997</v>
      </c>
      <c r="AC566" s="7">
        <f t="shared" si="98"/>
        <v>0</v>
      </c>
      <c r="AE566" s="6" t="s">
        <v>1469</v>
      </c>
      <c r="AF566" s="6" t="s">
        <v>1458</v>
      </c>
      <c r="AG566" s="6" t="s">
        <v>1639</v>
      </c>
      <c r="AH566" s="6" t="s">
        <v>1457</v>
      </c>
      <c r="AI566" s="6" t="s">
        <v>1071</v>
      </c>
      <c r="AJ566" s="6" t="s">
        <v>1643</v>
      </c>
      <c r="AK566" s="6" t="s">
        <v>1069</v>
      </c>
      <c r="AL566" s="6" t="s">
        <v>2319</v>
      </c>
      <c r="AM566" s="6" t="s">
        <v>2319</v>
      </c>
      <c r="AN566" s="6" t="s">
        <v>2319</v>
      </c>
      <c r="AO566" s="6" t="s">
        <v>2319</v>
      </c>
      <c r="AP566" s="6" t="s">
        <v>2319</v>
      </c>
      <c r="AQ566" s="6" t="s">
        <v>2319</v>
      </c>
      <c r="AR566" s="6" t="s">
        <v>2319</v>
      </c>
      <c r="AS566" s="6" t="s">
        <v>2319</v>
      </c>
      <c r="AT566" s="6" t="s">
        <v>2319</v>
      </c>
    </row>
    <row r="567" spans="1:46" ht="17.25" customHeight="1" x14ac:dyDescent="0.25">
      <c r="A567" t="s">
        <v>1653</v>
      </c>
      <c r="B567" t="s">
        <v>1746</v>
      </c>
      <c r="C567" t="s">
        <v>1638</v>
      </c>
      <c r="D567" s="28" t="str">
        <f t="shared" si="88"/>
        <v>Washington township, Warren County</v>
      </c>
      <c r="E567" t="s">
        <v>2214</v>
      </c>
      <c r="F567" t="s">
        <v>2204</v>
      </c>
      <c r="G567" s="32">
        <f>COUNTIFS('Raw Data from UFBs'!$A$3:$A$1389,'Summary By Town'!$A567,'Raw Data from UFBs'!$D$3:$D$1389,'Summary By Town'!$G$2)</f>
        <v>0</v>
      </c>
      <c r="H567" s="33">
        <f>SUMIFS('Raw Data from UFBs'!E$3:E$1389,'Raw Data from UFBs'!$A$3:$A$1389,'Summary By Town'!$A567,'Raw Data from UFBs'!$D$3:$D$1389,'Summary By Town'!$G$2)</f>
        <v>0</v>
      </c>
      <c r="I567" s="33">
        <f>SUMIFS('Raw Data from UFBs'!F$3:F$1389,'Raw Data from UFBs'!$A$3:$A$1389,'Summary By Town'!$A567,'Raw Data from UFBs'!$D$3:$D$1389,'Summary By Town'!$G$2)</f>
        <v>0</v>
      </c>
      <c r="J567" s="34">
        <f t="shared" si="89"/>
        <v>0</v>
      </c>
      <c r="K567" s="32">
        <f>COUNTIFS('Raw Data from UFBs'!$A$3:$A$1389,'Summary By Town'!$A567,'Raw Data from UFBs'!$D$3:$D$1389,'Summary By Town'!$K$2)</f>
        <v>0</v>
      </c>
      <c r="L567" s="33">
        <f>SUMIFS('Raw Data from UFBs'!E$3:E$1389,'Raw Data from UFBs'!$A$3:$A$1389,'Summary By Town'!$A567,'Raw Data from UFBs'!$D$3:$D$1389,'Summary By Town'!$K$2)</f>
        <v>0</v>
      </c>
      <c r="M567" s="33">
        <f>SUMIFS('Raw Data from UFBs'!F$3:F$1389,'Raw Data from UFBs'!$A$3:$A$1389,'Summary By Town'!$A567,'Raw Data from UFBs'!$D$3:$D$1389,'Summary By Town'!$K$2)</f>
        <v>0</v>
      </c>
      <c r="N567" s="34">
        <f t="shared" si="90"/>
        <v>0</v>
      </c>
      <c r="O567" s="32">
        <f>COUNTIFS('Raw Data from UFBs'!$A$3:$A$1389,'Summary By Town'!$A567,'Raw Data from UFBs'!$D$3:$D$1389,'Summary By Town'!$O$2)</f>
        <v>0</v>
      </c>
      <c r="P567" s="33">
        <f>SUMIFS('Raw Data from UFBs'!E$3:E$1389,'Raw Data from UFBs'!$A$3:$A$1389,'Summary By Town'!$A567,'Raw Data from UFBs'!$D$3:$D$1389,'Summary By Town'!$O$2)</f>
        <v>0</v>
      </c>
      <c r="Q567" s="33">
        <f>SUMIFS('Raw Data from UFBs'!F$3:F$1389,'Raw Data from UFBs'!$A$3:$A$1389,'Summary By Town'!$A567,'Raw Data from UFBs'!$D$3:$D$1389,'Summary By Town'!$O$2)</f>
        <v>0</v>
      </c>
      <c r="R567" s="34">
        <f t="shared" si="91"/>
        <v>0</v>
      </c>
      <c r="S567" s="32">
        <f t="shared" si="92"/>
        <v>0</v>
      </c>
      <c r="T567" s="33">
        <f t="shared" si="93"/>
        <v>0</v>
      </c>
      <c r="U567" s="33">
        <f t="shared" si="94"/>
        <v>0</v>
      </c>
      <c r="V567" s="34">
        <f t="shared" si="95"/>
        <v>0</v>
      </c>
      <c r="W567" s="73">
        <v>745197824</v>
      </c>
      <c r="X567" s="74">
        <v>3.5998548822492462</v>
      </c>
      <c r="Y567" s="75">
        <v>0.20480166966634408</v>
      </c>
      <c r="Z567" s="5">
        <f t="shared" si="96"/>
        <v>0</v>
      </c>
      <c r="AA567" s="10">
        <f t="shared" si="97"/>
        <v>0</v>
      </c>
      <c r="AB567" s="73">
        <v>10673248.52</v>
      </c>
      <c r="AC567" s="7">
        <f t="shared" si="98"/>
        <v>0</v>
      </c>
      <c r="AE567" s="6" t="s">
        <v>1457</v>
      </c>
      <c r="AF567" s="6" t="s">
        <v>1467</v>
      </c>
      <c r="AG567" s="6" t="s">
        <v>1642</v>
      </c>
      <c r="AH567" s="6" t="s">
        <v>1652</v>
      </c>
      <c r="AI567" s="6" t="s">
        <v>1472</v>
      </c>
      <c r="AJ567" s="6" t="s">
        <v>1645</v>
      </c>
      <c r="AK567" s="6" t="s">
        <v>1650</v>
      </c>
      <c r="AL567" s="6" t="s">
        <v>1649</v>
      </c>
      <c r="AM567" s="6" t="s">
        <v>1654</v>
      </c>
      <c r="AN567" s="6" t="s">
        <v>2319</v>
      </c>
      <c r="AO567" s="6" t="s">
        <v>2319</v>
      </c>
      <c r="AP567" s="6" t="s">
        <v>2319</v>
      </c>
      <c r="AQ567" s="6" t="s">
        <v>2319</v>
      </c>
      <c r="AR567" s="6" t="s">
        <v>2319</v>
      </c>
      <c r="AS567" s="6" t="s">
        <v>2319</v>
      </c>
      <c r="AT567" s="6" t="s">
        <v>2319</v>
      </c>
    </row>
    <row r="568" spans="1:46" ht="17.25" customHeight="1" thickBot="1" x14ac:dyDescent="0.3">
      <c r="A568" t="s">
        <v>1654</v>
      </c>
      <c r="B568" t="s">
        <v>2200</v>
      </c>
      <c r="C568" t="s">
        <v>1638</v>
      </c>
      <c r="D568" s="28" t="str">
        <f t="shared" si="88"/>
        <v>White township, Warren County</v>
      </c>
      <c r="E568" t="s">
        <v>2214</v>
      </c>
      <c r="F568" t="s">
        <v>2204</v>
      </c>
      <c r="G568" s="35">
        <f>COUNTIFS('Raw Data from UFBs'!$A$3:$A$1389,'Summary By Town'!$A568,'Raw Data from UFBs'!$D$3:$D$1389,'Summary By Town'!$G$2)</f>
        <v>0</v>
      </c>
      <c r="H568" s="36">
        <f>SUMIFS('Raw Data from UFBs'!E$3:E$1389,'Raw Data from UFBs'!$A$3:$A$1389,'Summary By Town'!$A568,'Raw Data from UFBs'!$D$3:$D$1389,'Summary By Town'!$G$2)</f>
        <v>0</v>
      </c>
      <c r="I568" s="36">
        <f>SUMIFS('Raw Data from UFBs'!F$3:F$1389,'Raw Data from UFBs'!$A$3:$A$1389,'Summary By Town'!$A568,'Raw Data from UFBs'!$D$3:$D$1389,'Summary By Town'!$G$2)</f>
        <v>0</v>
      </c>
      <c r="J568" s="37">
        <f t="shared" si="89"/>
        <v>0</v>
      </c>
      <c r="K568" s="35">
        <f>COUNTIFS('Raw Data from UFBs'!$A$3:$A$1389,'Summary By Town'!$A568,'Raw Data from UFBs'!$D$3:$D$1389,'Summary By Town'!$K$2)</f>
        <v>0</v>
      </c>
      <c r="L568" s="36">
        <f>SUMIFS('Raw Data from UFBs'!E$3:E$1389,'Raw Data from UFBs'!$A$3:$A$1389,'Summary By Town'!$A568,'Raw Data from UFBs'!$D$3:$D$1389,'Summary By Town'!$K$2)</f>
        <v>0</v>
      </c>
      <c r="M568" s="36">
        <f>SUMIFS('Raw Data from UFBs'!F$3:F$1389,'Raw Data from UFBs'!$A$3:$A$1389,'Summary By Town'!$A568,'Raw Data from UFBs'!$D$3:$D$1389,'Summary By Town'!$K$2)</f>
        <v>0</v>
      </c>
      <c r="N568" s="37">
        <f t="shared" si="90"/>
        <v>0</v>
      </c>
      <c r="O568" s="35">
        <f>COUNTIFS('Raw Data from UFBs'!$A$3:$A$1389,'Summary By Town'!$A568,'Raw Data from UFBs'!$D$3:$D$1389,'Summary By Town'!$O$2)</f>
        <v>0</v>
      </c>
      <c r="P568" s="36">
        <f>SUMIFS('Raw Data from UFBs'!E$3:E$1389,'Raw Data from UFBs'!$A$3:$A$1389,'Summary By Town'!$A568,'Raw Data from UFBs'!$D$3:$D$1389,'Summary By Town'!$O$2)</f>
        <v>0</v>
      </c>
      <c r="Q568" s="36">
        <f>SUMIFS('Raw Data from UFBs'!F$3:F$1389,'Raw Data from UFBs'!$A$3:$A$1389,'Summary By Town'!$A568,'Raw Data from UFBs'!$D$3:$D$1389,'Summary By Town'!$O$2)</f>
        <v>0</v>
      </c>
      <c r="R568" s="37">
        <f t="shared" si="91"/>
        <v>0</v>
      </c>
      <c r="S568" s="35">
        <f t="shared" si="92"/>
        <v>0</v>
      </c>
      <c r="T568" s="36">
        <f t="shared" si="93"/>
        <v>0</v>
      </c>
      <c r="U568" s="36">
        <f t="shared" si="94"/>
        <v>0</v>
      </c>
      <c r="V568" s="37">
        <f t="shared" si="95"/>
        <v>0</v>
      </c>
      <c r="W568" s="73">
        <v>618415591</v>
      </c>
      <c r="X568" s="74">
        <v>2.1454871806139657</v>
      </c>
      <c r="Y568" s="75">
        <v>5.5603810133298119E-2</v>
      </c>
      <c r="Z568" s="5">
        <f t="shared" si="96"/>
        <v>0</v>
      </c>
      <c r="AA568" s="10">
        <f t="shared" si="97"/>
        <v>0</v>
      </c>
      <c r="AB568" s="73">
        <v>2141613.12</v>
      </c>
      <c r="AC568" s="7">
        <f t="shared" si="98"/>
        <v>0</v>
      </c>
      <c r="AE568" s="6" t="s">
        <v>1642</v>
      </c>
      <c r="AF568" s="6" t="s">
        <v>1645</v>
      </c>
      <c r="AG568" s="6" t="s">
        <v>1653</v>
      </c>
      <c r="AH568" s="6" t="s">
        <v>1650</v>
      </c>
      <c r="AI568" s="6" t="s">
        <v>1640</v>
      </c>
      <c r="AJ568" s="6" t="s">
        <v>1649</v>
      </c>
      <c r="AK568" s="6" t="s">
        <v>1648</v>
      </c>
      <c r="AL568" s="6" t="s">
        <v>1646</v>
      </c>
      <c r="AM568" s="6" t="s">
        <v>1647</v>
      </c>
      <c r="AN568" s="6" t="s">
        <v>2319</v>
      </c>
      <c r="AO568" s="6" t="s">
        <v>2319</v>
      </c>
      <c r="AP568" s="6" t="s">
        <v>2319</v>
      </c>
      <c r="AQ568" s="6" t="s">
        <v>2319</v>
      </c>
      <c r="AR568" s="6" t="s">
        <v>2319</v>
      </c>
      <c r="AS568" s="6" t="s">
        <v>2319</v>
      </c>
      <c r="AT568" s="6" t="s">
        <v>2319</v>
      </c>
    </row>
    <row r="569" spans="1:46" ht="17.25" customHeight="1" x14ac:dyDescent="0.25"/>
    <row r="570" spans="1:46" x14ac:dyDescent="0.25">
      <c r="F570" s="1" t="s">
        <v>2211</v>
      </c>
      <c r="G570" s="27">
        <f>AVERAGEIF(G4:G568,"&gt;0",G4:G568)</f>
        <v>3.4695121951219514</v>
      </c>
      <c r="H570" s="11">
        <f>AVERAGEIF(H4:H568,"&gt;0",H4:H568)</f>
        <v>352167.57102813537</v>
      </c>
      <c r="I570" s="11">
        <f t="shared" ref="I570:AC570" si="99">AVERAGEIF(I4:I568,"&gt;0",I4:I568)</f>
        <v>32266808.765822783</v>
      </c>
      <c r="J570" s="11">
        <f t="shared" si="99"/>
        <v>1164713.878546773</v>
      </c>
      <c r="K570" s="27">
        <f>AVERAGEIF(K4:K568,"&gt;0",K4:K568)</f>
        <v>3.6024096385542168</v>
      </c>
      <c r="L570" s="11">
        <f>AVERAGEIF(L4:L568,"&gt;0",L4:L568)</f>
        <v>1106036.2373703055</v>
      </c>
      <c r="M570" s="11">
        <f t="shared" si="99"/>
        <v>120769732.317625</v>
      </c>
      <c r="N570" s="11">
        <f t="shared" si="99"/>
        <v>3041746.3343267068</v>
      </c>
      <c r="O570" s="27">
        <f>AVERAGEIF(O4:O568,"&gt;0",O4:O568)</f>
        <v>4.4017857142857144</v>
      </c>
      <c r="P570" s="11">
        <f>AVERAGEIF(P4:P568,"&gt;0",P4:P568)</f>
        <v>1105811.7073786405</v>
      </c>
      <c r="Q570" s="11">
        <f t="shared" si="99"/>
        <v>77606737.90476191</v>
      </c>
      <c r="R570" s="11">
        <f t="shared" si="99"/>
        <v>2217710.5182689172</v>
      </c>
      <c r="S570" s="27">
        <f>AVERAGEIF(S4:S568,"&gt;0",S4:S568)</f>
        <v>5.444</v>
      </c>
      <c r="T570" s="11">
        <f>AVERAGEIF(T4:T568,"&gt;0",T4:T568)</f>
        <v>1065583.6852721702</v>
      </c>
      <c r="U570" s="11">
        <f t="shared" si="99"/>
        <v>95055775.312904567</v>
      </c>
      <c r="V570" s="11">
        <f t="shared" si="99"/>
        <v>2739519.1036297223</v>
      </c>
      <c r="W570" s="11">
        <f>AVERAGEIF(W4:W568,"&gt;0",W4:W568)</f>
        <v>2246386091.1610618</v>
      </c>
      <c r="X570" s="12">
        <f>AVERAGEIF(X4:X568,"&gt;0",X4:X568)</f>
        <v>3.2261106849909327</v>
      </c>
      <c r="Y570" s="13">
        <f>AVERAGEIF(Y4:Y568,"&gt;0",Y4:Y568)</f>
        <v>0.27985306560162687</v>
      </c>
      <c r="Z570" s="11">
        <f t="shared" si="99"/>
        <v>762081.85600917332</v>
      </c>
      <c r="AA570" s="14">
        <f t="shared" si="99"/>
        <v>3.0332875417718109E-2</v>
      </c>
      <c r="AB570" s="11">
        <f t="shared" si="99"/>
        <v>25423622.691522148</v>
      </c>
      <c r="AC570" s="13">
        <f t="shared" si="99"/>
        <v>1.7590320258795027E-2</v>
      </c>
    </row>
    <row r="571" spans="1:46" x14ac:dyDescent="0.25">
      <c r="F571" s="1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X571" s="9"/>
      <c r="Y571" s="7"/>
      <c r="Z571" s="5"/>
      <c r="AA571" s="10"/>
      <c r="AB571" s="5"/>
      <c r="AC571" s="7"/>
    </row>
    <row r="572" spans="1:46" x14ac:dyDescent="0.25">
      <c r="F572" s="24" t="s">
        <v>2201</v>
      </c>
      <c r="G572" s="26">
        <f t="shared" ref="G572:H577" si="100">AVERAGEIFS(G$4:G$568,G$4:G$568,"&gt;0",$F$4:$F$568,$F572)</f>
        <v>2.7826086956521738</v>
      </c>
      <c r="H572" s="5">
        <f t="shared" si="100"/>
        <v>237097.58260714289</v>
      </c>
      <c r="I572" s="5">
        <f>AVERAGEIFS(I$4:I$568,I$4:I$568,"&gt;0",$F$4:$F$568,$F572)</f>
        <v>20867635.311111111</v>
      </c>
      <c r="J572" s="5">
        <f>AVERAGEIFS(J$4:J$568,J$4:J$568,"&gt;0",$F$4:$F$568,$F572)</f>
        <v>681704.21521843399</v>
      </c>
      <c r="K572" s="26">
        <f t="shared" ref="K572:L577" si="101">AVERAGEIFS(K$4:K$568,K$4:K$568,"&gt;0",$F$4:$F$568,$F572)</f>
        <v>1.9565217391304348</v>
      </c>
      <c r="L572" s="5">
        <f t="shared" si="101"/>
        <v>523180.31599999999</v>
      </c>
      <c r="M572" s="5">
        <f>AVERAGEIFS(M$4:M$568,M$4:M$568,"&gt;0",$F$4:$F$568,$F572)</f>
        <v>33429878.5</v>
      </c>
      <c r="N572" s="5">
        <f>AVERAGEIFS(N$4:N$568,N$4:N$568,"&gt;0",$F$4:$F$568,$F572)</f>
        <v>1154434.3897140366</v>
      </c>
      <c r="O572" s="26">
        <f t="shared" ref="O572:P577" si="102">AVERAGEIFS(O$4:O$568,O$4:O$568,"&gt;0",$F$4:$F$568,$F572)</f>
        <v>2.5208333333333335</v>
      </c>
      <c r="P572" s="5">
        <f t="shared" si="102"/>
        <v>308292.87568181823</v>
      </c>
      <c r="Q572" s="5">
        <f>AVERAGEIFS(Q$4:Q$568,Q$4:Q$568,"&gt;0",$F$4:$F$568,$F572)</f>
        <v>30471481.795454547</v>
      </c>
      <c r="R572" s="5">
        <f>AVERAGEIFS(R$4:R$568,R$4:R$568,"&gt;0",$F$4:$F$568,$F572)</f>
        <v>884524.47780393774</v>
      </c>
      <c r="S572" s="26">
        <f t="shared" ref="S572:T577" si="103">AVERAGEIFS(S$4:S$568,S$4:S$568,"&gt;0",$F$4:$F$568,$F572)</f>
        <v>3.1956521739130435</v>
      </c>
      <c r="T572" s="5">
        <f t="shared" si="103"/>
        <v>395192.92231976741</v>
      </c>
      <c r="U572" s="5">
        <f t="shared" ref="U572:AC572" si="104">AVERAGEIFS(U$4:U$568,U$4:U$568,"&gt;0",$F$4:$F$568,$F572)</f>
        <v>33879169.831460677</v>
      </c>
      <c r="V572" s="5">
        <f t="shared" si="104"/>
        <v>1067340.7110327147</v>
      </c>
      <c r="W572" s="5">
        <f t="shared" si="104"/>
        <v>1971942524.7129188</v>
      </c>
      <c r="X572" s="9">
        <f t="shared" si="104"/>
        <v>3.3198267958645422</v>
      </c>
      <c r="Y572" s="7">
        <f t="shared" si="104"/>
        <v>0.29118695149965179</v>
      </c>
      <c r="Z572" s="5">
        <f t="shared" si="104"/>
        <v>221729.30799915583</v>
      </c>
      <c r="AA572" s="10">
        <f t="shared" si="104"/>
        <v>2.0481720954380243E-2</v>
      </c>
      <c r="AB572" s="5">
        <f t="shared" si="104"/>
        <v>19476764.254162673</v>
      </c>
      <c r="AC572" s="7">
        <f t="shared" si="104"/>
        <v>1.1365153426424759E-2</v>
      </c>
    </row>
    <row r="573" spans="1:46" x14ac:dyDescent="0.25">
      <c r="F573" s="24" t="s">
        <v>2202</v>
      </c>
      <c r="G573" s="26">
        <f t="shared" si="100"/>
        <v>8.1999999999999993</v>
      </c>
      <c r="H573" s="5">
        <f t="shared" si="100"/>
        <v>871839.174</v>
      </c>
      <c r="I573" s="5">
        <f t="shared" ref="I573:AA577" si="105">AVERAGEIFS(I$4:I$568,I$4:I$568,"&gt;0",$F$4:$F$568,$F573)</f>
        <v>157132860</v>
      </c>
      <c r="J573" s="5">
        <f t="shared" si="105"/>
        <v>5750803.0875131385</v>
      </c>
      <c r="K573" s="26">
        <f t="shared" si="101"/>
        <v>10</v>
      </c>
      <c r="L573" s="5">
        <f t="shared" si="101"/>
        <v>1775886.1929500001</v>
      </c>
      <c r="M573" s="5">
        <f t="shared" si="105"/>
        <v>127341100</v>
      </c>
      <c r="N573" s="5">
        <f t="shared" si="105"/>
        <v>3343805.3169341888</v>
      </c>
      <c r="O573" s="26">
        <f t="shared" si="102"/>
        <v>38.666666666666664</v>
      </c>
      <c r="P573" s="5">
        <f t="shared" si="102"/>
        <v>6251480.3399999999</v>
      </c>
      <c r="Q573" s="5">
        <f t="shared" si="105"/>
        <v>561973610</v>
      </c>
      <c r="R573" s="5">
        <f t="shared" si="105"/>
        <v>12414482.103217786</v>
      </c>
      <c r="S573" s="26">
        <f t="shared" si="103"/>
        <v>36.299999999999997</v>
      </c>
      <c r="T573" s="5">
        <f t="shared" si="103"/>
        <v>6230574.161511112</v>
      </c>
      <c r="U573" s="5">
        <f t="shared" si="105"/>
        <v>530357586</v>
      </c>
      <c r="V573" s="5">
        <f t="shared" si="105"/>
        <v>13333515.590928013</v>
      </c>
      <c r="W573" s="5">
        <f t="shared" si="105"/>
        <v>12456307365.545454</v>
      </c>
      <c r="X573" s="9">
        <f t="shared" si="105"/>
        <v>3.0675777363774146</v>
      </c>
      <c r="Y573" s="7">
        <f t="shared" si="105"/>
        <v>0.46725212429390539</v>
      </c>
      <c r="Z573" s="5">
        <f t="shared" si="105"/>
        <v>4336038.425305102</v>
      </c>
      <c r="AA573" s="10">
        <f t="shared" si="105"/>
        <v>4.6774933538216913E-2</v>
      </c>
      <c r="AB573" s="5">
        <f t="shared" ref="AB573:AC577" si="106">AVERAGEIFS(AB$4:AB$568,AB$4:AB$568,"&gt;0",$F$4:$F$568,$F573)</f>
        <v>209042737.59363633</v>
      </c>
      <c r="AC573" s="7">
        <f t="shared" si="106"/>
        <v>2.6256046860072674E-2</v>
      </c>
    </row>
    <row r="574" spans="1:46" x14ac:dyDescent="0.25">
      <c r="F574" s="24" t="s">
        <v>2203</v>
      </c>
      <c r="G574" s="26">
        <f t="shared" si="100"/>
        <v>2.6111111111111112</v>
      </c>
      <c r="H574" s="5">
        <f t="shared" si="100"/>
        <v>153672.38514285715</v>
      </c>
      <c r="I574" s="5">
        <f t="shared" si="105"/>
        <v>17741454.285714287</v>
      </c>
      <c r="J574" s="5">
        <f t="shared" si="105"/>
        <v>506310.05199344433</v>
      </c>
      <c r="K574" s="26">
        <f t="shared" si="101"/>
        <v>3.5625</v>
      </c>
      <c r="L574" s="5">
        <f t="shared" si="101"/>
        <v>913749.56866666663</v>
      </c>
      <c r="M574" s="5">
        <f t="shared" si="105"/>
        <v>63334684.463124998</v>
      </c>
      <c r="N574" s="5">
        <f t="shared" si="105"/>
        <v>1831919.8575477835</v>
      </c>
      <c r="O574" s="26">
        <f t="shared" si="102"/>
        <v>1.5</v>
      </c>
      <c r="P574" s="5">
        <f t="shared" si="102"/>
        <v>381171.09583333338</v>
      </c>
      <c r="Q574" s="5">
        <f t="shared" si="105"/>
        <v>20974863.46153846</v>
      </c>
      <c r="R574" s="5">
        <f t="shared" si="105"/>
        <v>654092.75729965442</v>
      </c>
      <c r="S574" s="26">
        <f t="shared" si="103"/>
        <v>3.6595744680851063</v>
      </c>
      <c r="T574" s="5">
        <f t="shared" si="103"/>
        <v>525751.78133333323</v>
      </c>
      <c r="U574" s="5">
        <f t="shared" si="105"/>
        <v>41456066.878478259</v>
      </c>
      <c r="V574" s="5">
        <f t="shared" si="105"/>
        <v>1207277.7257702306</v>
      </c>
      <c r="W574" s="5">
        <f t="shared" si="105"/>
        <v>3811727754.4000001</v>
      </c>
      <c r="X574" s="9">
        <f t="shared" si="105"/>
        <v>2.7345441174167515</v>
      </c>
      <c r="Y574" s="7">
        <f t="shared" si="105"/>
        <v>0.22530439194699603</v>
      </c>
      <c r="Z574" s="5">
        <f t="shared" si="105"/>
        <v>188301.7079096596</v>
      </c>
      <c r="AA574" s="10">
        <f>AVERAGEIFS(AA$4:AA$568,AA$4:AA$568,"&gt;0",$F$4:$F$568,$F574)</f>
        <v>1.7700970091454299E-2</v>
      </c>
      <c r="AB574" s="5">
        <f t="shared" si="106"/>
        <v>29564579.78814286</v>
      </c>
      <c r="AC574" s="7">
        <f t="shared" si="106"/>
        <v>9.0250712877782552E-3</v>
      </c>
    </row>
    <row r="575" spans="1:46" x14ac:dyDescent="0.25">
      <c r="F575" s="24" t="s">
        <v>2204</v>
      </c>
      <c r="G575" s="26">
        <f t="shared" si="100"/>
        <v>2.1578947368421053</v>
      </c>
      <c r="H575" s="5">
        <f t="shared" si="100"/>
        <v>94532.369999999981</v>
      </c>
      <c r="I575" s="5">
        <f t="shared" si="105"/>
        <v>13834820.555555556</v>
      </c>
      <c r="J575" s="5">
        <f t="shared" si="105"/>
        <v>379008.64570665284</v>
      </c>
      <c r="K575" s="26">
        <f t="shared" si="101"/>
        <v>2.25</v>
      </c>
      <c r="L575" s="5">
        <f t="shared" si="101"/>
        <v>343748.56571428571</v>
      </c>
      <c r="M575" s="5">
        <f t="shared" si="105"/>
        <v>25755123.375</v>
      </c>
      <c r="N575" s="5">
        <f t="shared" si="105"/>
        <v>730952.35080500902</v>
      </c>
      <c r="O575" s="26">
        <f t="shared" si="102"/>
        <v>1.25</v>
      </c>
      <c r="P575" s="5">
        <f t="shared" si="102"/>
        <v>111425.35875</v>
      </c>
      <c r="Q575" s="5">
        <f t="shared" si="105"/>
        <v>5332075</v>
      </c>
      <c r="R575" s="5">
        <f t="shared" si="105"/>
        <v>131570.56468654537</v>
      </c>
      <c r="S575" s="26">
        <f t="shared" si="103"/>
        <v>2.4642857142857144</v>
      </c>
      <c r="T575" s="5">
        <f t="shared" si="103"/>
        <v>185156.4996296296</v>
      </c>
      <c r="U575" s="5">
        <f t="shared" si="105"/>
        <v>18434235.444444444</v>
      </c>
      <c r="V575" s="5">
        <f t="shared" si="105"/>
        <v>508234.77580193285</v>
      </c>
      <c r="W575" s="5">
        <f t="shared" si="105"/>
        <v>1131898483.1846154</v>
      </c>
      <c r="X575" s="9">
        <f t="shared" si="105"/>
        <v>2.7430989369082868</v>
      </c>
      <c r="Y575" s="7">
        <f t="shared" si="105"/>
        <v>0.18012575796154104</v>
      </c>
      <c r="Z575" s="5">
        <f t="shared" si="105"/>
        <v>87097.247065766511</v>
      </c>
      <c r="AA575" s="10">
        <f>AVERAGEIFS(AA$4:AA$568,AA$4:AA$568,"&gt;0",$F$4:$F$568,$F575)</f>
        <v>1.5511349441304592E-2</v>
      </c>
      <c r="AB575" s="5">
        <f t="shared" si="106"/>
        <v>8954623.3116923068</v>
      </c>
      <c r="AC575" s="7">
        <f t="shared" si="106"/>
        <v>6.4984899711587156E-3</v>
      </c>
    </row>
    <row r="576" spans="1:46" x14ac:dyDescent="0.25">
      <c r="F576" s="24" t="s">
        <v>2205</v>
      </c>
      <c r="G576" s="26">
        <f t="shared" si="100"/>
        <v>4.9215686274509807</v>
      </c>
      <c r="H576" s="5">
        <f t="shared" si="100"/>
        <v>659960.97979308176</v>
      </c>
      <c r="I576" s="5">
        <f t="shared" si="105"/>
        <v>50356642.208333336</v>
      </c>
      <c r="J576" s="5">
        <f t="shared" si="105"/>
        <v>2023927.9033266499</v>
      </c>
      <c r="K576" s="26">
        <f t="shared" si="101"/>
        <v>3.3846153846153846</v>
      </c>
      <c r="L576" s="5">
        <f t="shared" si="101"/>
        <v>1664445.1802516619</v>
      </c>
      <c r="M576" s="5">
        <f t="shared" si="105"/>
        <v>272855321.66666669</v>
      </c>
      <c r="N576" s="5">
        <f t="shared" si="105"/>
        <v>6340411.1151400441</v>
      </c>
      <c r="O576" s="26">
        <f t="shared" si="102"/>
        <v>3.0882352941176472</v>
      </c>
      <c r="P576" s="5">
        <f t="shared" si="102"/>
        <v>1791812.3584375</v>
      </c>
      <c r="Q576" s="5">
        <f t="shared" si="105"/>
        <v>95909359.25</v>
      </c>
      <c r="R576" s="5">
        <f t="shared" si="105"/>
        <v>3365924.9769139304</v>
      </c>
      <c r="S576" s="26">
        <f t="shared" si="103"/>
        <v>6.8307692307692305</v>
      </c>
      <c r="T576" s="5">
        <f t="shared" si="103"/>
        <v>2110343.7804191145</v>
      </c>
      <c r="U576" s="5">
        <f t="shared" si="105"/>
        <v>197290918.72131148</v>
      </c>
      <c r="V576" s="5">
        <f t="shared" si="105"/>
        <v>5852918.1210538698</v>
      </c>
      <c r="W576" s="5">
        <f t="shared" si="105"/>
        <v>2499703993.3333335</v>
      </c>
      <c r="X576" s="9">
        <f t="shared" si="105"/>
        <v>4.1145286416007005</v>
      </c>
      <c r="Y576" s="7">
        <f t="shared" si="105"/>
        <v>0.38347919358496824</v>
      </c>
      <c r="Z576" s="5">
        <f t="shared" si="105"/>
        <v>1780018.2078815328</v>
      </c>
      <c r="AA576" s="10">
        <f>AVERAGEIFS(AA$4:AA$568,AA$4:AA$568,"&gt;0",$F$4:$F$568,$F576)</f>
        <v>5.8100515771336535E-2</v>
      </c>
      <c r="AB576" s="5">
        <f t="shared" si="106"/>
        <v>42478884.771619044</v>
      </c>
      <c r="AC576" s="7">
        <f t="shared" si="106"/>
        <v>3.5929428878666091E-2</v>
      </c>
    </row>
    <row r="577" spans="2:29" x14ac:dyDescent="0.25">
      <c r="F577" s="24" t="s">
        <v>2206</v>
      </c>
      <c r="G577" s="26">
        <f t="shared" si="100"/>
        <v>2</v>
      </c>
      <c r="H577" s="5">
        <f t="shared" si="100"/>
        <v>141745.83666666667</v>
      </c>
      <c r="I577" s="5">
        <f t="shared" si="105"/>
        <v>12335914.285714285</v>
      </c>
      <c r="J577" s="5">
        <f t="shared" si="105"/>
        <v>414648.6979750719</v>
      </c>
      <c r="K577" s="26">
        <f t="shared" si="101"/>
        <v>1</v>
      </c>
      <c r="L577" s="5" t="e">
        <f t="shared" si="101"/>
        <v>#DIV/0!</v>
      </c>
      <c r="M577" s="5">
        <f t="shared" si="105"/>
        <v>12127700</v>
      </c>
      <c r="N577" s="5">
        <f t="shared" si="105"/>
        <v>519699.02945427474</v>
      </c>
      <c r="O577" s="26">
        <f t="shared" si="102"/>
        <v>2</v>
      </c>
      <c r="P577" s="5">
        <f t="shared" si="102"/>
        <v>21385.8</v>
      </c>
      <c r="Q577" s="5">
        <f t="shared" si="105"/>
        <v>25845650</v>
      </c>
      <c r="R577" s="5">
        <f t="shared" si="105"/>
        <v>1094132.5759613297</v>
      </c>
      <c r="S577" s="26">
        <f t="shared" si="103"/>
        <v>2.375</v>
      </c>
      <c r="T577" s="5">
        <f t="shared" si="103"/>
        <v>124551.54571428569</v>
      </c>
      <c r="U577" s="5">
        <f t="shared" si="105"/>
        <v>18771300</v>
      </c>
      <c r="V577" s="5">
        <f t="shared" si="105"/>
        <v>701313.13340030471</v>
      </c>
      <c r="W577" s="5">
        <f t="shared" si="105"/>
        <v>1090402697.45</v>
      </c>
      <c r="X577" s="9">
        <f t="shared" si="105"/>
        <v>2.8779731049678201</v>
      </c>
      <c r="Y577" s="7">
        <f t="shared" si="105"/>
        <v>0.30917456534067456</v>
      </c>
      <c r="Z577" s="5">
        <f t="shared" si="105"/>
        <v>294240.29735759017</v>
      </c>
      <c r="AA577" s="10">
        <f>AVERAGEIFS(AA$4:AA$568,AA$4:AA$568,"&gt;0",$F$4:$F$568,$F577)</f>
        <v>3.0302244271800241E-2</v>
      </c>
      <c r="AB577" s="5">
        <f t="shared" si="106"/>
        <v>7508211.5337500004</v>
      </c>
      <c r="AC577" s="7">
        <f t="shared" si="106"/>
        <v>2.6751754553534211E-2</v>
      </c>
    </row>
    <row r="578" spans="2:29" x14ac:dyDescent="0.25">
      <c r="F578" s="24"/>
      <c r="G578" s="26"/>
      <c r="K578" s="26"/>
      <c r="O578" s="26"/>
      <c r="S578" s="26"/>
    </row>
    <row r="579" spans="2:29" x14ac:dyDescent="0.25">
      <c r="F579" s="24" t="s">
        <v>2214</v>
      </c>
      <c r="G579" s="26">
        <f t="shared" ref="G579:H581" si="107">AVERAGEIFS(G$4:G$568,G$4:G$568,"&gt;0",$E$4:$E$568,$F579)</f>
        <v>4.3584905660377355</v>
      </c>
      <c r="H579" s="5">
        <f t="shared" si="107"/>
        <v>635849.52908235311</v>
      </c>
      <c r="I579" s="5">
        <f t="shared" ref="I579:L581" si="108">AVERAGEIFS(I$4:I$568,I$4:I$568,"&gt;0",$E$4:$E$568,$F579)</f>
        <v>47460050.901960783</v>
      </c>
      <c r="J579" s="5">
        <f t="shared" si="108"/>
        <v>1873199.8760790082</v>
      </c>
      <c r="K579" s="26">
        <f>AVERAGEIFS(K$4:K$568,K$4:K$568,"&gt;0",$E$4:$E$568,$F579)</f>
        <v>3.08</v>
      </c>
      <c r="L579" s="5">
        <f>AVERAGEIFS(L$4:L$568,L$4:L$568,"&gt;0",$E$4:$E$568,$F579)</f>
        <v>2076804.2566666671</v>
      </c>
      <c r="M579" s="5">
        <f t="shared" ref="M579:P581" si="109">AVERAGEIFS(M$4:M$568,M$4:M$568,"&gt;0",$E$4:$E$568,$F579)</f>
        <v>280207567.79166669</v>
      </c>
      <c r="N579" s="5">
        <f t="shared" si="109"/>
        <v>6615431.1438102843</v>
      </c>
      <c r="O579" s="26">
        <f>AVERAGEIFS(O$4:O$568,O$4:O$568,"&gt;0",$E$4:$E$568,$F579)</f>
        <v>4.032258064516129</v>
      </c>
      <c r="P579" s="5">
        <f>AVERAGEIFS(P$4:P$568,P$4:P$568,"&gt;0",$E$4:$E$568,$F579)</f>
        <v>1415887.3225862067</v>
      </c>
      <c r="Q579" s="5">
        <f t="shared" ref="Q579:T581" si="110">AVERAGEIFS(Q$4:Q$568,Q$4:Q$568,"&gt;0",$E$4:$E$568,$F579)</f>
        <v>77767023.775862068</v>
      </c>
      <c r="R579" s="5">
        <f t="shared" si="110"/>
        <v>2328615.9380615093</v>
      </c>
      <c r="S579" s="26">
        <f>AVERAGEIFS(S$4:S$568,S$4:S$568,"&gt;0",$E$4:$E$568,$F579)</f>
        <v>5.8736842105263154</v>
      </c>
      <c r="T579" s="5">
        <f>AVERAGEIFS(T$4:T$568,T$4:T$568,"&gt;0",$E$4:$E$568,$F579)</f>
        <v>1786881.4440565223</v>
      </c>
      <c r="U579" s="5">
        <f t="shared" ref="U579:AC581" si="111">AVERAGEIFS(U$4:U$568,U$4:U$568,"&gt;0",$E$4:$E$568,$F579)</f>
        <v>150065182.43956044</v>
      </c>
      <c r="V579" s="5">
        <f t="shared" si="111"/>
        <v>4278717.2037257543</v>
      </c>
      <c r="W579" s="5">
        <f t="shared" si="111"/>
        <v>2558360950.6946902</v>
      </c>
      <c r="X579" s="9">
        <f t="shared" si="111"/>
        <v>3.6376592190534738</v>
      </c>
      <c r="Y579" s="7">
        <f t="shared" si="111"/>
        <v>0.29304026627209806</v>
      </c>
      <c r="Z579" s="5">
        <f t="shared" si="111"/>
        <v>1136032.1082589077</v>
      </c>
      <c r="AA579" s="10">
        <f t="shared" si="111"/>
        <v>3.3450473130905926E-2</v>
      </c>
      <c r="AB579" s="5">
        <f t="shared" si="111"/>
        <v>34479345.660796463</v>
      </c>
      <c r="AC579" s="7">
        <f t="shared" si="111"/>
        <v>2.2923983360134941E-2</v>
      </c>
    </row>
    <row r="580" spans="2:29" x14ac:dyDescent="0.25">
      <c r="F580" s="24" t="s">
        <v>2215</v>
      </c>
      <c r="G580" s="26">
        <f t="shared" si="107"/>
        <v>3.2727272727272729</v>
      </c>
      <c r="H580" s="5">
        <f t="shared" si="107"/>
        <v>232922.73541652504</v>
      </c>
      <c r="I580" s="5">
        <f t="shared" si="108"/>
        <v>25052429.268292684</v>
      </c>
      <c r="J580" s="5">
        <f t="shared" si="108"/>
        <v>687058.39798789122</v>
      </c>
      <c r="K580" s="26">
        <f t="shared" si="108"/>
        <v>3.1111111111111112</v>
      </c>
      <c r="L580" s="5">
        <f t="shared" si="108"/>
        <v>765310.01920842414</v>
      </c>
      <c r="M580" s="5">
        <f t="shared" si="109"/>
        <v>87354973.529411763</v>
      </c>
      <c r="N580" s="5">
        <f t="shared" si="109"/>
        <v>2253494.7953918651</v>
      </c>
      <c r="O580" s="26">
        <f t="shared" si="109"/>
        <v>5.2413793103448274</v>
      </c>
      <c r="P580" s="5">
        <f t="shared" si="109"/>
        <v>843966.18999999983</v>
      </c>
      <c r="Q580" s="5">
        <f t="shared" si="110"/>
        <v>102042072.66666667</v>
      </c>
      <c r="R580" s="5">
        <f t="shared" si="110"/>
        <v>2575345.0024332535</v>
      </c>
      <c r="S580" s="26">
        <f t="shared" si="110"/>
        <v>5.4153846153846157</v>
      </c>
      <c r="T580" s="5">
        <f t="shared" si="110"/>
        <v>736039.56768142711</v>
      </c>
      <c r="U580" s="5">
        <f t="shared" si="111"/>
        <v>86349510.032786891</v>
      </c>
      <c r="V580" s="5">
        <f t="shared" si="111"/>
        <v>2229723.2935223458</v>
      </c>
      <c r="W580" s="5">
        <f t="shared" si="111"/>
        <v>2550824206.4087591</v>
      </c>
      <c r="X580" s="9">
        <f t="shared" si="111"/>
        <v>2.8943508952029524</v>
      </c>
      <c r="Y580" s="7">
        <f t="shared" si="111"/>
        <v>0.26663458167648596</v>
      </c>
      <c r="Z580" s="5">
        <f t="shared" si="111"/>
        <v>688814.54979007598</v>
      </c>
      <c r="AA580" s="10">
        <f>AVERAGEIFS(AA$4:AA$568,AA$4:AA$568,"&gt;0",$E$4:$E$568,$F580)</f>
        <v>3.1783292491129177E-2</v>
      </c>
      <c r="AB580" s="5">
        <f t="shared" si="111"/>
        <v>23465351.988029201</v>
      </c>
      <c r="AC580" s="7">
        <f t="shared" si="111"/>
        <v>1.6549756558512419E-2</v>
      </c>
    </row>
    <row r="581" spans="2:29" x14ac:dyDescent="0.25">
      <c r="F581" s="24" t="s">
        <v>2216</v>
      </c>
      <c r="G581" s="26">
        <f t="shared" si="107"/>
        <v>2.8955223880597014</v>
      </c>
      <c r="H581" s="5">
        <f t="shared" si="107"/>
        <v>200636.53296093756</v>
      </c>
      <c r="I581" s="5">
        <f t="shared" si="108"/>
        <v>25008236.196969695</v>
      </c>
      <c r="J581" s="5">
        <f t="shared" si="108"/>
        <v>913972.80019480712</v>
      </c>
      <c r="K581" s="26">
        <f t="shared" si="108"/>
        <v>4.1500000000000004</v>
      </c>
      <c r="L581" s="5">
        <f t="shared" si="108"/>
        <v>605862.33010285709</v>
      </c>
      <c r="M581" s="5">
        <f t="shared" si="109"/>
        <v>37219548.933589742</v>
      </c>
      <c r="N581" s="5">
        <f t="shared" si="109"/>
        <v>1186152.5070007162</v>
      </c>
      <c r="O581" s="26">
        <f t="shared" si="109"/>
        <v>4.333333333333333</v>
      </c>
      <c r="P581" s="5">
        <f t="shared" si="109"/>
        <v>533899.32000000007</v>
      </c>
      <c r="Q581" s="5">
        <f t="shared" si="110"/>
        <v>44154206.950000003</v>
      </c>
      <c r="R581" s="5">
        <f t="shared" si="110"/>
        <v>1413278.2472485446</v>
      </c>
      <c r="S581" s="26">
        <f t="shared" si="110"/>
        <v>5.0111111111111111</v>
      </c>
      <c r="T581" s="5">
        <f t="shared" si="110"/>
        <v>520045.41933837195</v>
      </c>
      <c r="U581" s="5">
        <f t="shared" si="111"/>
        <v>44777417.263033703</v>
      </c>
      <c r="V581" s="5">
        <f t="shared" si="111"/>
        <v>1515142.893605124</v>
      </c>
      <c r="W581" s="5">
        <f>AVERAGEIFS(W$4:W$568,W$4:W$568,"&gt;0",$E$4:$E$568,$F581)</f>
        <v>1690869556.2920792</v>
      </c>
      <c r="X581" s="9">
        <f t="shared" si="111"/>
        <v>2.9906706973811241</v>
      </c>
      <c r="Y581" s="7">
        <f t="shared" si="111"/>
        <v>0.27407212633606792</v>
      </c>
      <c r="Z581" s="5">
        <f t="shared" si="111"/>
        <v>416962.66867493448</v>
      </c>
      <c r="AA581" s="10">
        <f t="shared" si="111"/>
        <v>2.6151113244929733E-2</v>
      </c>
      <c r="AB581" s="5">
        <f t="shared" si="111"/>
        <v>16620106.331732674</v>
      </c>
      <c r="AC581" s="7">
        <f t="shared" si="111"/>
        <v>1.2664704850072716E-2</v>
      </c>
    </row>
    <row r="583" spans="2:29" x14ac:dyDescent="0.25">
      <c r="F583" s="24" t="s">
        <v>1305</v>
      </c>
      <c r="G583" s="26">
        <f t="shared" ref="G583:V583" si="112">IFERROR(AVERAGEIFS(G$4:G$568,G$4:G$568,"&gt;0",$C$4:$C$568,$F583),"--")</f>
        <v>6.75</v>
      </c>
      <c r="H583" s="5">
        <f t="shared" si="112"/>
        <v>671113.02237499994</v>
      </c>
      <c r="I583" s="5">
        <f t="shared" si="112"/>
        <v>161970572.25</v>
      </c>
      <c r="J583" s="5">
        <f t="shared" si="112"/>
        <v>6503826.2099069543</v>
      </c>
      <c r="K583" s="26">
        <f t="shared" si="112"/>
        <v>3.25</v>
      </c>
      <c r="L583" s="5">
        <f t="shared" si="112"/>
        <v>493960.3233333333</v>
      </c>
      <c r="M583" s="5">
        <f t="shared" si="112"/>
        <v>50304275</v>
      </c>
      <c r="N583" s="5">
        <f t="shared" si="112"/>
        <v>1907110.3620563173</v>
      </c>
      <c r="O583" s="26">
        <f t="shared" si="112"/>
        <v>1</v>
      </c>
      <c r="P583" s="5">
        <f t="shared" si="112"/>
        <v>144078.64000000001</v>
      </c>
      <c r="Q583" s="5">
        <f t="shared" si="112"/>
        <v>8835000</v>
      </c>
      <c r="R583" s="5">
        <f t="shared" si="112"/>
        <v>276751.02663105947</v>
      </c>
      <c r="S583" s="26">
        <f t="shared" si="112"/>
        <v>5.125</v>
      </c>
      <c r="T583" s="5">
        <f t="shared" si="112"/>
        <v>615773.09992857149</v>
      </c>
      <c r="U583" s="5">
        <f t="shared" si="112"/>
        <v>107241798.625</v>
      </c>
      <c r="V583" s="5">
        <f t="shared" si="112"/>
        <v>4240062.1643105187</v>
      </c>
      <c r="W583" s="5">
        <f t="shared" ref="W583:W603" si="113">AVERAGEIFS(W$4:W$568,W$4:W$568,"&gt;0",$C$4:$C$568,$F583)</f>
        <v>1816148929.0869565</v>
      </c>
      <c r="X583" s="9">
        <f t="shared" ref="X583:AC598" si="114">AVERAGEIFS(X$4:X$568,X$4:X$568,"&gt;0",$C$4:$C$568,$F583)</f>
        <v>2.9003828256845936</v>
      </c>
      <c r="Y583" s="7">
        <f t="shared" si="114"/>
        <v>0.29980979359039578</v>
      </c>
      <c r="Z583" s="5">
        <f t="shared" si="114"/>
        <v>1928827.0104416334</v>
      </c>
      <c r="AA583" s="10">
        <f t="shared" si="114"/>
        <v>1.9878732235237253E-2</v>
      </c>
      <c r="AB583" s="5">
        <f t="shared" si="114"/>
        <v>23355904.578695651</v>
      </c>
      <c r="AC583" s="7">
        <f t="shared" si="114"/>
        <v>1.8493437438943303E-2</v>
      </c>
    </row>
    <row r="584" spans="2:29" x14ac:dyDescent="0.25">
      <c r="B584" s="28"/>
      <c r="F584" s="24" t="s">
        <v>1320</v>
      </c>
      <c r="G584" s="26">
        <f t="shared" ref="G584:V599" si="115">IFERROR(AVERAGEIFS(G$4:G$568,G$4:G$568,"&gt;0",$C$4:$C$568,$F584),"--")</f>
        <v>1.6666666666666667</v>
      </c>
      <c r="H584" s="5">
        <f t="shared" si="115"/>
        <v>186507.77294117649</v>
      </c>
      <c r="I584" s="5">
        <f t="shared" si="115"/>
        <v>16310056.25</v>
      </c>
      <c r="J584" s="5">
        <f t="shared" si="115"/>
        <v>446144.14285837044</v>
      </c>
      <c r="K584" s="26">
        <f t="shared" si="115"/>
        <v>1.6666666666666667</v>
      </c>
      <c r="L584" s="5">
        <f t="shared" si="115"/>
        <v>1793027.47</v>
      </c>
      <c r="M584" s="5">
        <f t="shared" si="115"/>
        <v>996466506</v>
      </c>
      <c r="N584" s="5">
        <f t="shared" si="115"/>
        <v>18504664.80410764</v>
      </c>
      <c r="O584" s="26">
        <f t="shared" si="115"/>
        <v>1.368421052631579</v>
      </c>
      <c r="P584" s="5">
        <f t="shared" si="115"/>
        <v>82693.233888888892</v>
      </c>
      <c r="Q584" s="5">
        <f t="shared" si="115"/>
        <v>17847749.055555556</v>
      </c>
      <c r="R584" s="5">
        <f t="shared" si="115"/>
        <v>377852.72414533544</v>
      </c>
      <c r="S584" s="26">
        <f t="shared" si="115"/>
        <v>2</v>
      </c>
      <c r="T584" s="5">
        <f t="shared" si="115"/>
        <v>481789.84906250011</v>
      </c>
      <c r="U584" s="5">
        <f t="shared" si="115"/>
        <v>179501706.87096775</v>
      </c>
      <c r="V584" s="5">
        <f t="shared" si="115"/>
        <v>3434289.6561576831</v>
      </c>
      <c r="W584" s="5">
        <f t="shared" si="113"/>
        <v>2610225710.3428574</v>
      </c>
      <c r="X584" s="9">
        <f t="shared" si="114"/>
        <v>2.5794814262698518</v>
      </c>
      <c r="Y584" s="7">
        <f t="shared" si="114"/>
        <v>0.31255595387456681</v>
      </c>
      <c r="Z584" s="5">
        <f t="shared" si="114"/>
        <v>973150.9128706397</v>
      </c>
      <c r="AA584" s="10">
        <f t="shared" si="114"/>
        <v>4.100064855913936E-2</v>
      </c>
      <c r="AB584" s="5">
        <f t="shared" si="114"/>
        <v>23853479.060285717</v>
      </c>
      <c r="AC584" s="7">
        <f t="shared" si="114"/>
        <v>4.0296315508569269E-2</v>
      </c>
    </row>
    <row r="585" spans="2:29" x14ac:dyDescent="0.25">
      <c r="B585" s="28"/>
      <c r="F585" s="24" t="s">
        <v>1361</v>
      </c>
      <c r="G585" s="26">
        <f t="shared" si="115"/>
        <v>1.8666666666666667</v>
      </c>
      <c r="H585" s="5">
        <f t="shared" si="115"/>
        <v>129122.74615384616</v>
      </c>
      <c r="I585" s="5">
        <f t="shared" si="115"/>
        <v>10954320</v>
      </c>
      <c r="J585" s="5">
        <f t="shared" si="115"/>
        <v>327378.42405883467</v>
      </c>
      <c r="K585" s="26">
        <f t="shared" si="115"/>
        <v>2.3846153846153846</v>
      </c>
      <c r="L585" s="5">
        <f t="shared" si="115"/>
        <v>567752.89916666655</v>
      </c>
      <c r="M585" s="5">
        <f t="shared" si="115"/>
        <v>38034703.185384616</v>
      </c>
      <c r="N585" s="5">
        <f t="shared" si="115"/>
        <v>1081361.1691399408</v>
      </c>
      <c r="O585" s="26">
        <f t="shared" si="115"/>
        <v>1.8333333333333333</v>
      </c>
      <c r="P585" s="5">
        <f t="shared" si="115"/>
        <v>204978.68333333335</v>
      </c>
      <c r="Q585" s="5">
        <f t="shared" si="115"/>
        <v>10593823.166666666</v>
      </c>
      <c r="R585" s="5">
        <f t="shared" si="115"/>
        <v>320100.46283373848</v>
      </c>
      <c r="S585" s="26">
        <f t="shared" si="115"/>
        <v>3.1818181818181817</v>
      </c>
      <c r="T585" s="5">
        <f t="shared" si="115"/>
        <v>486075.12949999992</v>
      </c>
      <c r="U585" s="5">
        <f t="shared" si="115"/>
        <v>32833130.927727271</v>
      </c>
      <c r="V585" s="5">
        <f t="shared" si="115"/>
        <v>949498.83348655363</v>
      </c>
      <c r="W585" s="5">
        <f t="shared" si="113"/>
        <v>1287861713.3499999</v>
      </c>
      <c r="X585" s="9">
        <f t="shared" si="114"/>
        <v>2.9674325016144589</v>
      </c>
      <c r="Y585" s="7">
        <f t="shared" si="114"/>
        <v>0.22495384203632063</v>
      </c>
      <c r="Z585" s="5">
        <f t="shared" si="114"/>
        <v>132347.50548150815</v>
      </c>
      <c r="AA585" s="10">
        <f t="shared" si="114"/>
        <v>2.4439762320822248E-2</v>
      </c>
      <c r="AB585" s="5">
        <f t="shared" si="114"/>
        <v>11184362.759750001</v>
      </c>
      <c r="AC585" s="7">
        <f t="shared" si="114"/>
        <v>1.0358622215073426E-2</v>
      </c>
    </row>
    <row r="586" spans="2:29" x14ac:dyDescent="0.25">
      <c r="B586" s="28"/>
      <c r="F586" s="24" t="s">
        <v>1381</v>
      </c>
      <c r="G586" s="26">
        <f t="shared" si="115"/>
        <v>2.8947368421052633</v>
      </c>
      <c r="H586" s="5">
        <f t="shared" si="115"/>
        <v>211045.23736842108</v>
      </c>
      <c r="I586" s="5">
        <f t="shared" si="115"/>
        <v>17107694.736842107</v>
      </c>
      <c r="J586" s="5">
        <f t="shared" si="115"/>
        <v>688161.95790612453</v>
      </c>
      <c r="K586" s="26">
        <f t="shared" si="115"/>
        <v>1.5555555555555556</v>
      </c>
      <c r="L586" s="5">
        <f t="shared" si="115"/>
        <v>432511.59285714285</v>
      </c>
      <c r="M586" s="5">
        <f t="shared" si="115"/>
        <v>12473175</v>
      </c>
      <c r="N586" s="5">
        <f t="shared" si="115"/>
        <v>493949.77330329968</v>
      </c>
      <c r="O586" s="26">
        <f t="shared" si="115"/>
        <v>9</v>
      </c>
      <c r="P586" s="5">
        <f t="shared" si="115"/>
        <v>1213181.5050000001</v>
      </c>
      <c r="Q586" s="5">
        <f t="shared" si="115"/>
        <v>118512950</v>
      </c>
      <c r="R586" s="5">
        <f t="shared" si="115"/>
        <v>3839270.1138354675</v>
      </c>
      <c r="S586" s="26">
        <f t="shared" si="115"/>
        <v>5.7391304347826084</v>
      </c>
      <c r="T586" s="5">
        <f t="shared" si="115"/>
        <v>622457.81260869571</v>
      </c>
      <c r="U586" s="5">
        <f t="shared" si="115"/>
        <v>49387360.869565219</v>
      </c>
      <c r="V586" s="5">
        <f t="shared" si="115"/>
        <v>1741838.9595502422</v>
      </c>
      <c r="W586" s="5">
        <f t="shared" si="113"/>
        <v>1207723906.9189188</v>
      </c>
      <c r="X586" s="9">
        <f t="shared" si="114"/>
        <v>4.0579795718616953</v>
      </c>
      <c r="Y586" s="7">
        <f t="shared" si="114"/>
        <v>0.31453995846456573</v>
      </c>
      <c r="Z586" s="5">
        <f t="shared" si="114"/>
        <v>457072.88248062739</v>
      </c>
      <c r="AA586" s="10">
        <f t="shared" si="114"/>
        <v>2.8272295899187384E-2</v>
      </c>
      <c r="AB586" s="5">
        <f t="shared" si="114"/>
        <v>18860034.020810809</v>
      </c>
      <c r="AC586" s="7">
        <f t="shared" si="114"/>
        <v>1.2253199919036485E-2</v>
      </c>
    </row>
    <row r="587" spans="2:29" x14ac:dyDescent="0.25">
      <c r="B587" s="28"/>
      <c r="F587" s="24" t="s">
        <v>1398</v>
      </c>
      <c r="G587" s="26">
        <f t="shared" si="115"/>
        <v>2.25</v>
      </c>
      <c r="H587" s="5">
        <f t="shared" si="115"/>
        <v>133082.53</v>
      </c>
      <c r="I587" s="5">
        <f t="shared" si="115"/>
        <v>19256350</v>
      </c>
      <c r="J587" s="5">
        <f t="shared" si="115"/>
        <v>340894.03912002908</v>
      </c>
      <c r="K587" s="26" t="str">
        <f t="shared" si="115"/>
        <v>--</v>
      </c>
      <c r="L587" s="5" t="str">
        <f t="shared" si="115"/>
        <v>--</v>
      </c>
      <c r="M587" s="5" t="str">
        <f t="shared" si="115"/>
        <v>--</v>
      </c>
      <c r="N587" s="5" t="str">
        <f t="shared" si="115"/>
        <v>--</v>
      </c>
      <c r="O587" s="26" t="str">
        <f t="shared" si="115"/>
        <v>--</v>
      </c>
      <c r="P587" s="5" t="str">
        <f t="shared" si="115"/>
        <v>--</v>
      </c>
      <c r="Q587" s="5" t="str">
        <f t="shared" si="115"/>
        <v>--</v>
      </c>
      <c r="R587" s="5" t="str">
        <f t="shared" si="115"/>
        <v>--</v>
      </c>
      <c r="S587" s="26">
        <f t="shared" si="115"/>
        <v>2.25</v>
      </c>
      <c r="T587" s="5">
        <f t="shared" si="115"/>
        <v>133082.53</v>
      </c>
      <c r="U587" s="5">
        <f t="shared" si="115"/>
        <v>19256350</v>
      </c>
      <c r="V587" s="5">
        <f t="shared" si="115"/>
        <v>340894.03912002908</v>
      </c>
      <c r="W587" s="5">
        <f t="shared" si="113"/>
        <v>3320276530.9375</v>
      </c>
      <c r="X587" s="9">
        <f t="shared" si="114"/>
        <v>1.3279411834096251</v>
      </c>
      <c r="Y587" s="7">
        <f t="shared" si="114"/>
        <v>0.39640714207096978</v>
      </c>
      <c r="Z587" s="5">
        <f t="shared" si="114"/>
        <v>112411.27227227233</v>
      </c>
      <c r="AA587" s="10">
        <f t="shared" si="114"/>
        <v>7.1176938328287127E-3</v>
      </c>
      <c r="AB587" s="5">
        <f t="shared" si="114"/>
        <v>20406518.350000001</v>
      </c>
      <c r="AC587" s="7">
        <f t="shared" si="114"/>
        <v>4.211878879201005E-3</v>
      </c>
    </row>
    <row r="588" spans="2:29" x14ac:dyDescent="0.25">
      <c r="B588" s="28"/>
      <c r="F588" s="24" t="s">
        <v>1412</v>
      </c>
      <c r="G588" s="26">
        <f t="shared" si="115"/>
        <v>2.6666666666666665</v>
      </c>
      <c r="H588" s="5">
        <f t="shared" si="115"/>
        <v>290449.23</v>
      </c>
      <c r="I588" s="5">
        <f t="shared" si="115"/>
        <v>17789000</v>
      </c>
      <c r="J588" s="5">
        <f t="shared" si="115"/>
        <v>768540.59083430551</v>
      </c>
      <c r="K588" s="26">
        <f t="shared" si="115"/>
        <v>20</v>
      </c>
      <c r="L588" s="5">
        <f t="shared" si="115"/>
        <v>378202.7868</v>
      </c>
      <c r="M588" s="5">
        <f t="shared" si="115"/>
        <v>39993533.333333336</v>
      </c>
      <c r="N588" s="5">
        <f t="shared" si="115"/>
        <v>1231297.5930906537</v>
      </c>
      <c r="O588" s="26">
        <f t="shared" si="115"/>
        <v>2</v>
      </c>
      <c r="P588" s="5">
        <f t="shared" si="115"/>
        <v>157706.69999999998</v>
      </c>
      <c r="Q588" s="5">
        <f t="shared" si="115"/>
        <v>5092900</v>
      </c>
      <c r="R588" s="5">
        <f t="shared" si="115"/>
        <v>220128.27032264019</v>
      </c>
      <c r="S588" s="26">
        <f t="shared" si="115"/>
        <v>12.333333333333334</v>
      </c>
      <c r="T588" s="5">
        <f t="shared" si="115"/>
        <v>362084.82671999995</v>
      </c>
      <c r="U588" s="5">
        <f t="shared" si="115"/>
        <v>31437716.666666668</v>
      </c>
      <c r="V588" s="5">
        <f t="shared" si="115"/>
        <v>1109983.2271237997</v>
      </c>
      <c r="W588" s="5">
        <f t="shared" si="113"/>
        <v>780246487.64285719</v>
      </c>
      <c r="X588" s="9">
        <f t="shared" si="114"/>
        <v>3.0842638094533403</v>
      </c>
      <c r="Y588" s="7">
        <f t="shared" si="114"/>
        <v>0.18989265600410418</v>
      </c>
      <c r="Z588" s="5">
        <f t="shared" si="114"/>
        <v>344676.29271896608</v>
      </c>
      <c r="AA588" s="10">
        <f t="shared" si="114"/>
        <v>1.9734988752810951E-2</v>
      </c>
      <c r="AB588" s="5">
        <f t="shared" si="114"/>
        <v>10762585.587857144</v>
      </c>
      <c r="AC588" s="7">
        <f t="shared" si="114"/>
        <v>1.0695022782154834E-2</v>
      </c>
    </row>
    <row r="589" spans="2:29" x14ac:dyDescent="0.25">
      <c r="B589" s="28"/>
      <c r="F589" s="24" t="s">
        <v>1422</v>
      </c>
      <c r="G589" s="26">
        <f t="shared" si="115"/>
        <v>9.1666666666666661</v>
      </c>
      <c r="H589" s="5">
        <f t="shared" si="115"/>
        <v>1224614.3716666666</v>
      </c>
      <c r="I589" s="5">
        <f t="shared" si="115"/>
        <v>90566250</v>
      </c>
      <c r="J589" s="5">
        <f t="shared" si="115"/>
        <v>4364936.9476216147</v>
      </c>
      <c r="K589" s="26">
        <f t="shared" si="115"/>
        <v>2.6666666666666665</v>
      </c>
      <c r="L589" s="5">
        <f t="shared" si="115"/>
        <v>1392237.8416666666</v>
      </c>
      <c r="M589" s="5">
        <f t="shared" si="115"/>
        <v>41423416.666666664</v>
      </c>
      <c r="N589" s="5">
        <f t="shared" si="115"/>
        <v>1651939.065956682</v>
      </c>
      <c r="O589" s="26">
        <f t="shared" si="115"/>
        <v>13.555555555555555</v>
      </c>
      <c r="P589" s="5">
        <f t="shared" si="115"/>
        <v>1433927.0577777778</v>
      </c>
      <c r="Q589" s="5">
        <f t="shared" si="115"/>
        <v>62613677.777777776</v>
      </c>
      <c r="R589" s="5">
        <f t="shared" si="115"/>
        <v>2135736.5079369834</v>
      </c>
      <c r="S589" s="26">
        <f t="shared" si="115"/>
        <v>14.846153846153847</v>
      </c>
      <c r="T589" s="5">
        <f t="shared" si="115"/>
        <v>2200496.6769230771</v>
      </c>
      <c r="U589" s="5">
        <f t="shared" si="115"/>
        <v>104266238.46153846</v>
      </c>
      <c r="V589" s="5">
        <f t="shared" si="115"/>
        <v>4255606.5117617417</v>
      </c>
      <c r="W589" s="5">
        <f t="shared" si="113"/>
        <v>4658577898.318182</v>
      </c>
      <c r="X589" s="9">
        <f t="shared" si="114"/>
        <v>3.2785427299243084</v>
      </c>
      <c r="Y589" s="7">
        <f t="shared" si="114"/>
        <v>0.34277307227549725</v>
      </c>
      <c r="Z589" s="5">
        <f t="shared" si="114"/>
        <v>1284806.1627346044</v>
      </c>
      <c r="AA589" s="10">
        <f t="shared" si="114"/>
        <v>2.6071591132025763E-2</v>
      </c>
      <c r="AB589" s="5">
        <f t="shared" si="114"/>
        <v>78988446.851818174</v>
      </c>
      <c r="AC589" s="7">
        <f t="shared" si="114"/>
        <v>1.7151637616798672E-2</v>
      </c>
    </row>
    <row r="590" spans="2:29" x14ac:dyDescent="0.25">
      <c r="B590" s="28"/>
      <c r="F590" s="24" t="s">
        <v>1436</v>
      </c>
      <c r="G590" s="26">
        <f t="shared" si="115"/>
        <v>2.9</v>
      </c>
      <c r="H590" s="5">
        <f t="shared" si="115"/>
        <v>128630.60100000002</v>
      </c>
      <c r="I590" s="5">
        <f t="shared" si="115"/>
        <v>17498633.333333332</v>
      </c>
      <c r="J590" s="5">
        <f t="shared" si="115"/>
        <v>641372.39934656443</v>
      </c>
      <c r="K590" s="26">
        <f t="shared" si="115"/>
        <v>5</v>
      </c>
      <c r="L590" s="5">
        <f t="shared" si="115"/>
        <v>1176652.4933333334</v>
      </c>
      <c r="M590" s="5">
        <f t="shared" si="115"/>
        <v>56837446.666666664</v>
      </c>
      <c r="N590" s="5">
        <f t="shared" si="115"/>
        <v>2021794.0455460593</v>
      </c>
      <c r="O590" s="26">
        <f t="shared" si="115"/>
        <v>2</v>
      </c>
      <c r="P590" s="5">
        <f t="shared" si="115"/>
        <v>498882.57500000001</v>
      </c>
      <c r="Q590" s="5">
        <f t="shared" si="115"/>
        <v>22509500</v>
      </c>
      <c r="R590" s="5">
        <f t="shared" si="115"/>
        <v>864998.96830556158</v>
      </c>
      <c r="S590" s="26">
        <f t="shared" si="115"/>
        <v>5.25</v>
      </c>
      <c r="T590" s="5">
        <f t="shared" si="115"/>
        <v>778665.50999999989</v>
      </c>
      <c r="U590" s="5">
        <f t="shared" si="115"/>
        <v>49411943.636363633</v>
      </c>
      <c r="V590" s="5">
        <f t="shared" si="115"/>
        <v>1784828.5276369595</v>
      </c>
      <c r="W590" s="5">
        <f t="shared" si="113"/>
        <v>1234126244.4583333</v>
      </c>
      <c r="X590" s="9">
        <f t="shared" si="114"/>
        <v>3.6466156564544403</v>
      </c>
      <c r="Y590" s="7">
        <f t="shared" si="114"/>
        <v>0.23906082897773093</v>
      </c>
      <c r="Z590" s="5">
        <f t="shared" si="114"/>
        <v>322047.48483418429</v>
      </c>
      <c r="AA590" s="10">
        <f t="shared" si="114"/>
        <v>3.256973676389454E-2</v>
      </c>
      <c r="AB590" s="5">
        <f t="shared" si="114"/>
        <v>13694326.362916663</v>
      </c>
      <c r="AC590" s="7">
        <f t="shared" si="114"/>
        <v>1.7002836115532747E-2</v>
      </c>
    </row>
    <row r="591" spans="2:29" x14ac:dyDescent="0.25">
      <c r="B591" s="28"/>
      <c r="F591" s="24" t="s">
        <v>1450</v>
      </c>
      <c r="G591" s="26">
        <f t="shared" si="115"/>
        <v>6.8571428571428568</v>
      </c>
      <c r="H591" s="5">
        <f t="shared" si="115"/>
        <v>1823201.7947428569</v>
      </c>
      <c r="I591" s="5">
        <f t="shared" si="115"/>
        <v>138107971.42857143</v>
      </c>
      <c r="J591" s="5">
        <f t="shared" si="115"/>
        <v>3901945.8140011826</v>
      </c>
      <c r="K591" s="26">
        <f t="shared" si="115"/>
        <v>3.5</v>
      </c>
      <c r="L591" s="5">
        <f t="shared" si="115"/>
        <v>3714019.4249999998</v>
      </c>
      <c r="M591" s="5">
        <f t="shared" si="115"/>
        <v>312983150</v>
      </c>
      <c r="N591" s="5">
        <f t="shared" si="115"/>
        <v>6346118.1944061108</v>
      </c>
      <c r="O591" s="26">
        <f t="shared" si="115"/>
        <v>8</v>
      </c>
      <c r="P591" s="5">
        <f t="shared" si="115"/>
        <v>8570527.2957142852</v>
      </c>
      <c r="Q591" s="5">
        <f t="shared" si="115"/>
        <v>459252385.14285713</v>
      </c>
      <c r="R591" s="5">
        <f t="shared" si="115"/>
        <v>13251662.316273063</v>
      </c>
      <c r="S591" s="26">
        <f t="shared" si="115"/>
        <v>14.75</v>
      </c>
      <c r="T591" s="5">
        <f t="shared" si="115"/>
        <v>10951522.666650001</v>
      </c>
      <c r="U591" s="5">
        <f t="shared" si="115"/>
        <v>679181887</v>
      </c>
      <c r="V591" s="5">
        <f t="shared" si="115"/>
        <v>18182466.211193025</v>
      </c>
      <c r="W591" s="5">
        <f t="shared" si="113"/>
        <v>7542286480.666667</v>
      </c>
      <c r="X591" s="9">
        <f t="shared" si="114"/>
        <v>5.1096427481742062</v>
      </c>
      <c r="Y591" s="7">
        <f t="shared" si="114"/>
        <v>0.46400553136891598</v>
      </c>
      <c r="Z591" s="5">
        <f t="shared" si="114"/>
        <v>4034819.3679336542</v>
      </c>
      <c r="AA591" s="10">
        <f t="shared" si="114"/>
        <v>0.10639187224932542</v>
      </c>
      <c r="AB591" s="5">
        <f t="shared" si="114"/>
        <v>116113162.27249999</v>
      </c>
      <c r="AC591" s="7">
        <f t="shared" si="114"/>
        <v>3.4701633074933354E-2</v>
      </c>
    </row>
    <row r="592" spans="2:29" x14ac:dyDescent="0.25">
      <c r="B592" s="28"/>
      <c r="F592" s="24" t="s">
        <v>1456</v>
      </c>
      <c r="G592" s="26">
        <f t="shared" si="115"/>
        <v>1.6666666666666667</v>
      </c>
      <c r="H592" s="5">
        <f t="shared" si="115"/>
        <v>63291.549999999996</v>
      </c>
      <c r="I592" s="5">
        <f t="shared" si="115"/>
        <v>10313700</v>
      </c>
      <c r="J592" s="5">
        <f t="shared" si="115"/>
        <v>225356.43800982053</v>
      </c>
      <c r="K592" s="26" t="str">
        <f t="shared" si="115"/>
        <v>--</v>
      </c>
      <c r="L592" s="5" t="str">
        <f t="shared" si="115"/>
        <v>--</v>
      </c>
      <c r="M592" s="5" t="str">
        <f t="shared" si="115"/>
        <v>--</v>
      </c>
      <c r="N592" s="5" t="str">
        <f t="shared" si="115"/>
        <v>--</v>
      </c>
      <c r="O592" s="26" t="str">
        <f t="shared" si="115"/>
        <v>--</v>
      </c>
      <c r="P592" s="5" t="str">
        <f t="shared" si="115"/>
        <v>--</v>
      </c>
      <c r="Q592" s="5" t="str">
        <f t="shared" si="115"/>
        <v>--</v>
      </c>
      <c r="R592" s="5" t="str">
        <f t="shared" si="115"/>
        <v>--</v>
      </c>
      <c r="S592" s="26">
        <f t="shared" si="115"/>
        <v>1.6666666666666667</v>
      </c>
      <c r="T592" s="5">
        <f t="shared" si="115"/>
        <v>63291.549999999996</v>
      </c>
      <c r="U592" s="5">
        <f t="shared" si="115"/>
        <v>10313700</v>
      </c>
      <c r="V592" s="5">
        <f t="shared" si="115"/>
        <v>225356.43800982053</v>
      </c>
      <c r="W592" s="5">
        <f t="shared" si="113"/>
        <v>833989465.69230771</v>
      </c>
      <c r="X592" s="9">
        <f t="shared" si="114"/>
        <v>2.8584070129697454</v>
      </c>
      <c r="Y592" s="7">
        <f t="shared" si="114"/>
        <v>0.17939199458647523</v>
      </c>
      <c r="Z592" s="5">
        <f t="shared" si="114"/>
        <v>23674.043740701421</v>
      </c>
      <c r="AA592" s="10">
        <f t="shared" si="114"/>
        <v>9.1786968227834421E-3</v>
      </c>
      <c r="AB592" s="5">
        <f t="shared" si="114"/>
        <v>5366854.0246153856</v>
      </c>
      <c r="AC592" s="7">
        <f t="shared" si="114"/>
        <v>3.4697099473656777E-3</v>
      </c>
    </row>
    <row r="593" spans="2:29" x14ac:dyDescent="0.25">
      <c r="B593" s="28"/>
      <c r="F593" s="24" t="s">
        <v>1480</v>
      </c>
      <c r="G593" s="26">
        <f t="shared" si="115"/>
        <v>3.5714285714285716</v>
      </c>
      <c r="H593" s="5">
        <f t="shared" si="115"/>
        <v>171401.85142857139</v>
      </c>
      <c r="I593" s="5">
        <f t="shared" si="115"/>
        <v>21223485.714285713</v>
      </c>
      <c r="J593" s="5">
        <f t="shared" si="115"/>
        <v>588289.72375680401</v>
      </c>
      <c r="K593" s="26">
        <f t="shared" si="115"/>
        <v>2.6</v>
      </c>
      <c r="L593" s="5">
        <f t="shared" si="115"/>
        <v>663625.34600000002</v>
      </c>
      <c r="M593" s="5">
        <f t="shared" si="115"/>
        <v>29692400</v>
      </c>
      <c r="N593" s="5">
        <f t="shared" si="115"/>
        <v>913631.42571166961</v>
      </c>
      <c r="O593" s="26">
        <f t="shared" si="115"/>
        <v>20.333333333333332</v>
      </c>
      <c r="P593" s="5">
        <f t="shared" si="115"/>
        <v>1321175.3399999999</v>
      </c>
      <c r="Q593" s="5">
        <f t="shared" si="115"/>
        <v>145894853.33333334</v>
      </c>
      <c r="R593" s="5">
        <f t="shared" si="115"/>
        <v>5688517.9077314297</v>
      </c>
      <c r="S593" s="26">
        <f t="shared" si="115"/>
        <v>11</v>
      </c>
      <c r="T593" s="5">
        <f t="shared" si="115"/>
        <v>942385.07888888882</v>
      </c>
      <c r="U593" s="5">
        <f t="shared" si="115"/>
        <v>81634551.111111104</v>
      </c>
      <c r="V593" s="5">
        <f t="shared" si="115"/>
        <v>2861304.324227808</v>
      </c>
      <c r="W593" s="5">
        <f t="shared" si="113"/>
        <v>4412298378.833333</v>
      </c>
      <c r="X593" s="9">
        <f t="shared" si="114"/>
        <v>3.2205425745609637</v>
      </c>
      <c r="Y593" s="7">
        <f t="shared" si="114"/>
        <v>0.25318878188149935</v>
      </c>
      <c r="Z593" s="5">
        <f t="shared" si="114"/>
        <v>1178184.9546677892</v>
      </c>
      <c r="AA593" s="10">
        <f t="shared" si="114"/>
        <v>1.5009702575093979E-2</v>
      </c>
      <c r="AB593" s="5">
        <f t="shared" si="114"/>
        <v>50676010.092499994</v>
      </c>
      <c r="AC593" s="7">
        <f t="shared" si="114"/>
        <v>1.0662947579607703E-2</v>
      </c>
    </row>
    <row r="594" spans="2:29" x14ac:dyDescent="0.25">
      <c r="B594" s="28"/>
      <c r="F594" s="24" t="s">
        <v>1485</v>
      </c>
      <c r="G594" s="26">
        <f t="shared" si="115"/>
        <v>4</v>
      </c>
      <c r="H594" s="5">
        <f t="shared" si="115"/>
        <v>331561.83799999993</v>
      </c>
      <c r="I594" s="5">
        <f t="shared" si="115"/>
        <v>20851572.727272727</v>
      </c>
      <c r="J594" s="5">
        <f t="shared" si="115"/>
        <v>863403.54001548712</v>
      </c>
      <c r="K594" s="26">
        <f t="shared" si="115"/>
        <v>4.5714285714285712</v>
      </c>
      <c r="L594" s="5">
        <f t="shared" si="115"/>
        <v>1282111.8942857145</v>
      </c>
      <c r="M594" s="5">
        <f t="shared" si="115"/>
        <v>135271650</v>
      </c>
      <c r="N594" s="5">
        <f t="shared" si="115"/>
        <v>3868007.47852962</v>
      </c>
      <c r="O594" s="26">
        <f t="shared" si="115"/>
        <v>2.6363636363636362</v>
      </c>
      <c r="P594" s="5">
        <f t="shared" si="115"/>
        <v>934560.02399999998</v>
      </c>
      <c r="Q594" s="5">
        <f t="shared" si="115"/>
        <v>66657400</v>
      </c>
      <c r="R594" s="5">
        <f t="shared" si="115"/>
        <v>1982571.7542595388</v>
      </c>
      <c r="S594" s="26">
        <f t="shared" si="115"/>
        <v>5.25</v>
      </c>
      <c r="T594" s="5">
        <f t="shared" si="115"/>
        <v>1202000.1044444449</v>
      </c>
      <c r="U594" s="5">
        <f t="shared" si="115"/>
        <v>95475012.5</v>
      </c>
      <c r="V594" s="5">
        <f t="shared" si="115"/>
        <v>2919089.0293366313</v>
      </c>
      <c r="W594" s="5">
        <f t="shared" si="113"/>
        <v>2992936445.3600001</v>
      </c>
      <c r="X594" s="9">
        <f t="shared" si="114"/>
        <v>5.0890750744196893</v>
      </c>
      <c r="Y594" s="7">
        <f t="shared" si="114"/>
        <v>0.28947386930938451</v>
      </c>
      <c r="Z594" s="5">
        <f t="shared" si="114"/>
        <v>690978.84551215509</v>
      </c>
      <c r="AA594" s="10">
        <f t="shared" si="114"/>
        <v>3.0886022301224329E-2</v>
      </c>
      <c r="AB594" s="5">
        <f t="shared" si="114"/>
        <v>45787027.821199998</v>
      </c>
      <c r="AC594" s="7">
        <f t="shared" si="114"/>
        <v>1.7150433895722701E-2</v>
      </c>
    </row>
    <row r="595" spans="2:29" x14ac:dyDescent="0.25">
      <c r="B595" s="28"/>
      <c r="F595" s="24" t="s">
        <v>1492</v>
      </c>
      <c r="G595" s="26">
        <f t="shared" si="115"/>
        <v>3.0526315789473686</v>
      </c>
      <c r="H595" s="5">
        <f t="shared" si="115"/>
        <v>231289.88604131251</v>
      </c>
      <c r="I595" s="5">
        <f t="shared" si="115"/>
        <v>32066944.444444444</v>
      </c>
      <c r="J595" s="5">
        <f t="shared" si="115"/>
        <v>722672.84219661879</v>
      </c>
      <c r="K595" s="26">
        <f t="shared" si="115"/>
        <v>2</v>
      </c>
      <c r="L595" s="5">
        <f t="shared" si="115"/>
        <v>171340.08413580246</v>
      </c>
      <c r="M595" s="5">
        <f t="shared" si="115"/>
        <v>96992650</v>
      </c>
      <c r="N595" s="5">
        <f t="shared" si="115"/>
        <v>1656273.4465369198</v>
      </c>
      <c r="O595" s="26">
        <f t="shared" si="115"/>
        <v>4.8181818181818183</v>
      </c>
      <c r="P595" s="5">
        <f t="shared" si="115"/>
        <v>670968.5112500001</v>
      </c>
      <c r="Q595" s="5">
        <f t="shared" si="115"/>
        <v>159212333.33333334</v>
      </c>
      <c r="R595" s="5">
        <f t="shared" si="115"/>
        <v>2837318.9306599381</v>
      </c>
      <c r="S595" s="26">
        <f t="shared" si="115"/>
        <v>4.84</v>
      </c>
      <c r="T595" s="5">
        <f t="shared" si="115"/>
        <v>464464.12396210519</v>
      </c>
      <c r="U595" s="5">
        <f t="shared" si="115"/>
        <v>104264634.7826087</v>
      </c>
      <c r="V595" s="5">
        <f t="shared" si="115"/>
        <v>1963872.8400707073</v>
      </c>
      <c r="W595" s="5">
        <f t="shared" si="113"/>
        <v>2579470595.0566039</v>
      </c>
      <c r="X595" s="9">
        <f t="shared" si="114"/>
        <v>1.9592246113660241</v>
      </c>
      <c r="Y595" s="7">
        <f t="shared" si="114"/>
        <v>0.31273328447035914</v>
      </c>
      <c r="Z595" s="5">
        <f t="shared" si="114"/>
        <v>775526.76936242706</v>
      </c>
      <c r="AA595" s="10">
        <f t="shared" si="114"/>
        <v>4.0386371655311046E-2</v>
      </c>
      <c r="AB595" s="5">
        <f t="shared" si="114"/>
        <v>17436695.389811322</v>
      </c>
      <c r="AC595" s="7">
        <f t="shared" si="114"/>
        <v>2.110579224800448E-2</v>
      </c>
    </row>
    <row r="596" spans="2:29" x14ac:dyDescent="0.25">
      <c r="B596" s="28"/>
      <c r="F596" s="24" t="s">
        <v>1521</v>
      </c>
      <c r="G596" s="26">
        <f t="shared" si="115"/>
        <v>1.25</v>
      </c>
      <c r="H596" s="5">
        <f t="shared" si="115"/>
        <v>86740.018750000003</v>
      </c>
      <c r="I596" s="5">
        <f t="shared" si="115"/>
        <v>8704821.25</v>
      </c>
      <c r="J596" s="5">
        <f t="shared" si="115"/>
        <v>247627.42838036563</v>
      </c>
      <c r="K596" s="26">
        <f t="shared" si="115"/>
        <v>1</v>
      </c>
      <c r="L596" s="5">
        <f t="shared" si="115"/>
        <v>463220</v>
      </c>
      <c r="M596" s="5">
        <f t="shared" si="115"/>
        <v>24758900</v>
      </c>
      <c r="N596" s="5">
        <f t="shared" si="115"/>
        <v>729747.72287555644</v>
      </c>
      <c r="O596" s="26">
        <f t="shared" si="115"/>
        <v>2.1111111111111112</v>
      </c>
      <c r="P596" s="5">
        <f t="shared" si="115"/>
        <v>385980.88750000001</v>
      </c>
      <c r="Q596" s="5">
        <f t="shared" si="115"/>
        <v>29491500</v>
      </c>
      <c r="R596" s="5">
        <f t="shared" si="115"/>
        <v>745518.16518183332</v>
      </c>
      <c r="S596" s="26">
        <f t="shared" si="115"/>
        <v>2</v>
      </c>
      <c r="T596" s="5">
        <f t="shared" si="115"/>
        <v>303213.375</v>
      </c>
      <c r="U596" s="5">
        <f t="shared" si="115"/>
        <v>23594962.142857142</v>
      </c>
      <c r="V596" s="5">
        <f t="shared" si="115"/>
        <v>619636.60509808199</v>
      </c>
      <c r="W596" s="5">
        <f t="shared" si="113"/>
        <v>2441904799.7435899</v>
      </c>
      <c r="X596" s="9">
        <f t="shared" si="114"/>
        <v>2.4857233300103334</v>
      </c>
      <c r="Y596" s="7">
        <f t="shared" si="114"/>
        <v>0.26530331994818929</v>
      </c>
      <c r="Z596" s="5">
        <f t="shared" si="114"/>
        <v>87019.567614879183</v>
      </c>
      <c r="AA596" s="10">
        <f t="shared" si="114"/>
        <v>1.1473989928914895E-2</v>
      </c>
      <c r="AB596" s="5">
        <f t="shared" si="114"/>
        <v>23805205.658717949</v>
      </c>
      <c r="AC596" s="7">
        <f t="shared" si="114"/>
        <v>3.2495240124258071E-3</v>
      </c>
    </row>
    <row r="597" spans="2:29" x14ac:dyDescent="0.25">
      <c r="B597" s="28"/>
      <c r="F597" s="24" t="s">
        <v>1547</v>
      </c>
      <c r="G597" s="26">
        <f t="shared" si="115"/>
        <v>3.8571428571428572</v>
      </c>
      <c r="H597" s="5">
        <f t="shared" si="115"/>
        <v>179629.41285714289</v>
      </c>
      <c r="I597" s="5">
        <f t="shared" si="115"/>
        <v>24482414.285714287</v>
      </c>
      <c r="J597" s="5">
        <f t="shared" si="115"/>
        <v>574440.00241730292</v>
      </c>
      <c r="K597" s="26">
        <f t="shared" si="115"/>
        <v>4.666666666666667</v>
      </c>
      <c r="L597" s="5">
        <f t="shared" si="115"/>
        <v>430331.45</v>
      </c>
      <c r="M597" s="5">
        <f t="shared" si="115"/>
        <v>35966162.333333336</v>
      </c>
      <c r="N597" s="5">
        <f t="shared" si="115"/>
        <v>787766.92372360348</v>
      </c>
      <c r="O597" s="26">
        <f t="shared" si="115"/>
        <v>3</v>
      </c>
      <c r="P597" s="5">
        <f t="shared" si="115"/>
        <v>277030.69</v>
      </c>
      <c r="Q597" s="5">
        <f t="shared" si="115"/>
        <v>19655400</v>
      </c>
      <c r="R597" s="5">
        <f t="shared" si="115"/>
        <v>321103.85537277797</v>
      </c>
      <c r="S597" s="26">
        <f t="shared" si="115"/>
        <v>5.2222222222222223</v>
      </c>
      <c r="T597" s="5">
        <f t="shared" si="115"/>
        <v>344717.9577777778</v>
      </c>
      <c r="U597" s="5">
        <f t="shared" si="115"/>
        <v>35398465.222222224</v>
      </c>
      <c r="V597" s="5">
        <f t="shared" si="115"/>
        <v>780732.05542638735</v>
      </c>
      <c r="W597" s="5">
        <f t="shared" si="113"/>
        <v>3150610635.5151515</v>
      </c>
      <c r="X597" s="9">
        <f t="shared" si="114"/>
        <v>1.9476893357097387</v>
      </c>
      <c r="Y597" s="7">
        <f t="shared" si="114"/>
        <v>0.31067969601963841</v>
      </c>
      <c r="Z597" s="5">
        <f t="shared" si="114"/>
        <v>128341.92615738801</v>
      </c>
      <c r="AA597" s="10">
        <f t="shared" si="114"/>
        <v>9.0477189581178764E-3</v>
      </c>
      <c r="AB597" s="5">
        <f t="shared" si="114"/>
        <v>24059820.790303029</v>
      </c>
      <c r="AC597" s="7">
        <f t="shared" si="114"/>
        <v>4.2871737425074731E-3</v>
      </c>
    </row>
    <row r="598" spans="2:29" x14ac:dyDescent="0.25">
      <c r="B598" s="28"/>
      <c r="F598" s="24" t="s">
        <v>1570</v>
      </c>
      <c r="G598" s="26">
        <f t="shared" si="115"/>
        <v>9.75</v>
      </c>
      <c r="H598" s="5">
        <f t="shared" si="115"/>
        <v>1072268.0375000001</v>
      </c>
      <c r="I598" s="5">
        <f t="shared" si="115"/>
        <v>107832656.5</v>
      </c>
      <c r="J598" s="5">
        <f t="shared" si="115"/>
        <v>4683094.9219417218</v>
      </c>
      <c r="K598" s="26">
        <f t="shared" si="115"/>
        <v>5.5</v>
      </c>
      <c r="L598" s="5">
        <f t="shared" si="115"/>
        <v>622975</v>
      </c>
      <c r="M598" s="5">
        <f t="shared" si="115"/>
        <v>35218315</v>
      </c>
      <c r="N598" s="5">
        <f t="shared" si="115"/>
        <v>1297454.0895011711</v>
      </c>
      <c r="O598" s="26">
        <f t="shared" si="115"/>
        <v>1.1666666666666667</v>
      </c>
      <c r="P598" s="5">
        <f t="shared" si="115"/>
        <v>286273.78599999996</v>
      </c>
      <c r="Q598" s="5">
        <f t="shared" si="115"/>
        <v>13888580</v>
      </c>
      <c r="R598" s="5">
        <f t="shared" si="115"/>
        <v>711065.71754149627</v>
      </c>
      <c r="S598" s="26">
        <f t="shared" si="115"/>
        <v>7.125</v>
      </c>
      <c r="T598" s="5">
        <f t="shared" si="115"/>
        <v>870798.88500000001</v>
      </c>
      <c r="U598" s="5">
        <f t="shared" si="115"/>
        <v>71401269.5</v>
      </c>
      <c r="V598" s="5">
        <f t="shared" si="115"/>
        <v>3110327.0568095888</v>
      </c>
      <c r="W598" s="5">
        <f t="shared" si="113"/>
        <v>2607408497.6875</v>
      </c>
      <c r="X598" s="9">
        <f t="shared" si="114"/>
        <v>4.1018493371778675</v>
      </c>
      <c r="Y598" s="7">
        <f t="shared" si="114"/>
        <v>0.30824334295156519</v>
      </c>
      <c r="Z598" s="5">
        <f t="shared" si="114"/>
        <v>1548664.1394185002</v>
      </c>
      <c r="AA598" s="10">
        <f t="shared" si="114"/>
        <v>1.4148553173708662E-2</v>
      </c>
      <c r="AB598" s="5">
        <f t="shared" si="114"/>
        <v>48114819.525625005</v>
      </c>
      <c r="AC598" s="7">
        <f t="shared" si="114"/>
        <v>9.6149322176408477E-3</v>
      </c>
    </row>
    <row r="599" spans="2:29" x14ac:dyDescent="0.25">
      <c r="B599" s="28"/>
      <c r="F599" s="24" t="s">
        <v>1583</v>
      </c>
      <c r="G599" s="26">
        <f t="shared" si="115"/>
        <v>2.2000000000000002</v>
      </c>
      <c r="H599" s="5">
        <f t="shared" si="115"/>
        <v>162178.06599999999</v>
      </c>
      <c r="I599" s="5">
        <f t="shared" si="115"/>
        <v>10808660</v>
      </c>
      <c r="J599" s="5">
        <f t="shared" si="115"/>
        <v>571703.374421463</v>
      </c>
      <c r="K599" s="26">
        <f t="shared" si="115"/>
        <v>2</v>
      </c>
      <c r="L599" s="5">
        <f t="shared" si="115"/>
        <v>387684.88</v>
      </c>
      <c r="M599" s="5">
        <f t="shared" si="115"/>
        <v>43602500</v>
      </c>
      <c r="N599" s="5">
        <f t="shared" si="115"/>
        <v>1217127.5579189528</v>
      </c>
      <c r="O599" s="26" t="str">
        <f t="shared" si="115"/>
        <v>--</v>
      </c>
      <c r="P599" s="5" t="str">
        <f t="shared" si="115"/>
        <v>--</v>
      </c>
      <c r="Q599" s="5" t="str">
        <f t="shared" si="115"/>
        <v>--</v>
      </c>
      <c r="R599" s="5" t="str">
        <f t="shared" si="115"/>
        <v>--</v>
      </c>
      <c r="S599" s="26">
        <f t="shared" si="115"/>
        <v>2.5</v>
      </c>
      <c r="T599" s="5">
        <f t="shared" si="115"/>
        <v>264376.68166666664</v>
      </c>
      <c r="U599" s="5">
        <f t="shared" si="115"/>
        <v>23541383.333333332</v>
      </c>
      <c r="V599" s="5">
        <f>IFERROR(AVERAGEIFS(V$4:V$568,V$4:V$568,"&gt;0",$C$4:$C$568,$F599),"--")</f>
        <v>882128.66465753689</v>
      </c>
      <c r="W599" s="5">
        <f t="shared" si="113"/>
        <v>396461050.06666666</v>
      </c>
      <c r="X599" s="9">
        <f t="shared" ref="X599:AC603" si="116">AVERAGEIFS(X$4:X$568,X$4:X$568,"&gt;0",$C$4:$C$568,$F599)</f>
        <v>3.4896570371034512</v>
      </c>
      <c r="Y599" s="7">
        <f t="shared" si="116"/>
        <v>0.17976574219446298</v>
      </c>
      <c r="Z599" s="5">
        <f t="shared" si="116"/>
        <v>192249.50555451025</v>
      </c>
      <c r="AA599" s="10">
        <f t="shared" si="116"/>
        <v>6.5650726883894533E-2</v>
      </c>
      <c r="AB599" s="5">
        <f t="shared" si="116"/>
        <v>5004099.5946666664</v>
      </c>
      <c r="AC599" s="7">
        <f t="shared" si="116"/>
        <v>2.8834521475725246E-2</v>
      </c>
    </row>
    <row r="600" spans="2:29" x14ac:dyDescent="0.25">
      <c r="B600" s="28"/>
      <c r="F600" s="24" t="s">
        <v>781</v>
      </c>
      <c r="G600" s="26">
        <f t="shared" ref="G600:U603" si="117">IFERROR(AVERAGEIFS(G$4:G$568,G$4:G$568,"&gt;0",$C$4:$C$568,$F600),"--")</f>
        <v>3</v>
      </c>
      <c r="H600" s="5">
        <f t="shared" si="117"/>
        <v>227741.3125</v>
      </c>
      <c r="I600" s="5">
        <f t="shared" si="117"/>
        <v>17128500</v>
      </c>
      <c r="J600" s="5">
        <f t="shared" si="117"/>
        <v>365034.42515892378</v>
      </c>
      <c r="K600" s="26">
        <f t="shared" si="117"/>
        <v>1</v>
      </c>
      <c r="L600" s="5">
        <f t="shared" si="117"/>
        <v>32000</v>
      </c>
      <c r="M600" s="5">
        <f t="shared" si="117"/>
        <v>1700400</v>
      </c>
      <c r="N600" s="5">
        <f t="shared" si="117"/>
        <v>40108.257248346206</v>
      </c>
      <c r="O600" s="26">
        <f t="shared" si="117"/>
        <v>2.25</v>
      </c>
      <c r="P600" s="5">
        <f t="shared" si="117"/>
        <v>605570.1</v>
      </c>
      <c r="Q600" s="5">
        <f t="shared" si="117"/>
        <v>37827250.5</v>
      </c>
      <c r="R600" s="5">
        <f t="shared" si="117"/>
        <v>1281150.4174272972</v>
      </c>
      <c r="S600" s="26">
        <f t="shared" si="117"/>
        <v>2.75</v>
      </c>
      <c r="T600" s="5">
        <f t="shared" si="117"/>
        <v>420655.70625000005</v>
      </c>
      <c r="U600" s="5">
        <f t="shared" si="117"/>
        <v>29199271.714285713</v>
      </c>
      <c r="V600" s="5">
        <f>IFERROR(AVERAGEIFS(V$4:V$568,V$4:V$568,"&gt;0",$C$4:$C$568,$F600),"--")</f>
        <v>894259.02891918668</v>
      </c>
      <c r="W600" s="5">
        <f t="shared" si="113"/>
        <v>3014107473.9047618</v>
      </c>
      <c r="X600" s="9">
        <f t="shared" si="116"/>
        <v>2.4997713403794322</v>
      </c>
      <c r="Y600" s="7">
        <f t="shared" si="116"/>
        <v>0.23879855419945745</v>
      </c>
      <c r="Z600" s="5">
        <f t="shared" si="116"/>
        <v>123163.92871776433</v>
      </c>
      <c r="AA600" s="10">
        <f t="shared" si="116"/>
        <v>3.4104161577260782E-2</v>
      </c>
      <c r="AB600" s="5">
        <f t="shared" si="116"/>
        <v>18965825.972380951</v>
      </c>
      <c r="AC600" s="7">
        <f t="shared" si="116"/>
        <v>1.078939368009635E-2</v>
      </c>
    </row>
    <row r="601" spans="2:29" x14ac:dyDescent="0.25">
      <c r="B601" s="28"/>
      <c r="F601" s="24" t="s">
        <v>1604</v>
      </c>
      <c r="G601" s="26">
        <f t="shared" si="117"/>
        <v>2.5</v>
      </c>
      <c r="H601" s="5">
        <f t="shared" si="117"/>
        <v>15637.779999999999</v>
      </c>
      <c r="I601" s="5">
        <f t="shared" si="117"/>
        <v>12110900</v>
      </c>
      <c r="J601" s="5">
        <f t="shared" si="117"/>
        <v>506027.9753819551</v>
      </c>
      <c r="K601" s="26">
        <f t="shared" si="117"/>
        <v>1</v>
      </c>
      <c r="L601" s="5" t="str">
        <f t="shared" si="117"/>
        <v>--</v>
      </c>
      <c r="M601" s="5">
        <f t="shared" si="117"/>
        <v>12127700</v>
      </c>
      <c r="N601" s="5">
        <f t="shared" si="117"/>
        <v>519699.02945427474</v>
      </c>
      <c r="O601" s="26">
        <f t="shared" si="117"/>
        <v>2</v>
      </c>
      <c r="P601" s="5">
        <f t="shared" si="117"/>
        <v>9778.6</v>
      </c>
      <c r="Q601" s="5">
        <f t="shared" si="117"/>
        <v>24924400</v>
      </c>
      <c r="R601" s="5">
        <f t="shared" si="117"/>
        <v>1057542.1975356706</v>
      </c>
      <c r="S601" s="26">
        <f t="shared" si="117"/>
        <v>3.3333333333333335</v>
      </c>
      <c r="T601" s="5">
        <f t="shared" si="117"/>
        <v>12708.189999999999</v>
      </c>
      <c r="U601" s="5">
        <f t="shared" si="117"/>
        <v>28732766.666666668</v>
      </c>
      <c r="V601" s="5">
        <f>IFERROR(AVERAGEIFS(V$4:V$568,V$4:V$568,"&gt;0",$C$4:$C$568,$F601),"--")</f>
        <v>1215613.1250965085</v>
      </c>
      <c r="W601" s="5">
        <f t="shared" si="113"/>
        <v>765414767.875</v>
      </c>
      <c r="X601" s="9">
        <f t="shared" si="116"/>
        <v>3.1060379904787365</v>
      </c>
      <c r="Y601" s="7">
        <f t="shared" si="116"/>
        <v>0.20660278703079826</v>
      </c>
      <c r="Z601" s="5">
        <f t="shared" si="116"/>
        <v>411127.10037330393</v>
      </c>
      <c r="AA601" s="10">
        <f t="shared" si="116"/>
        <v>3.1715814185660635E-2</v>
      </c>
      <c r="AB601" s="5">
        <f t="shared" si="116"/>
        <v>7064458.0687500006</v>
      </c>
      <c r="AC601" s="7">
        <f t="shared" si="116"/>
        <v>3.1310021283066349E-2</v>
      </c>
    </row>
    <row r="602" spans="2:29" x14ac:dyDescent="0.25">
      <c r="B602" s="28"/>
      <c r="F602" s="24" t="s">
        <v>1626</v>
      </c>
      <c r="G602" s="26">
        <f t="shared" si="117"/>
        <v>7</v>
      </c>
      <c r="H602" s="5">
        <f t="shared" si="117"/>
        <v>681644.22000000009</v>
      </c>
      <c r="I602" s="5">
        <f t="shared" si="117"/>
        <v>19698250</v>
      </c>
      <c r="J602" s="5">
        <f t="shared" si="117"/>
        <v>2163493.4871296142</v>
      </c>
      <c r="K602" s="26">
        <f t="shared" si="117"/>
        <v>4.8</v>
      </c>
      <c r="L602" s="5">
        <f t="shared" si="117"/>
        <v>2833292.5180000002</v>
      </c>
      <c r="M602" s="5">
        <f t="shared" si="117"/>
        <v>26970553.399999999</v>
      </c>
      <c r="N602" s="5">
        <f t="shared" si="117"/>
        <v>5421312.2652423773</v>
      </c>
      <c r="O602" s="26">
        <f t="shared" si="117"/>
        <v>1.8571428571428572</v>
      </c>
      <c r="P602" s="5">
        <f t="shared" si="117"/>
        <v>443290.81</v>
      </c>
      <c r="Q602" s="5">
        <f t="shared" si="117"/>
        <v>7753216.666666667</v>
      </c>
      <c r="R602" s="5">
        <f t="shared" si="117"/>
        <v>725799.75288432918</v>
      </c>
      <c r="S602" s="26">
        <f t="shared" si="117"/>
        <v>7.9</v>
      </c>
      <c r="T602" s="5">
        <f t="shared" si="117"/>
        <v>2135936.358</v>
      </c>
      <c r="U602" s="5">
        <f t="shared" si="117"/>
        <v>33284618.555555556</v>
      </c>
      <c r="V602" s="5">
        <f>IFERROR(AVERAGEIFS(V$4:V$568,V$4:V$568,"&gt;0",$C$4:$C$568,$F602),"--")</f>
        <v>4938035.6406995067</v>
      </c>
      <c r="W602" s="5">
        <f t="shared" si="113"/>
        <v>1694641608.6666667</v>
      </c>
      <c r="X602" s="9">
        <f t="shared" si="116"/>
        <v>9.3835810612252004</v>
      </c>
      <c r="Y602" s="7">
        <f t="shared" si="116"/>
        <v>0.3275937952509923</v>
      </c>
      <c r="Z602" s="5">
        <f t="shared" si="116"/>
        <v>1464357.8463264464</v>
      </c>
      <c r="AA602" s="10">
        <f t="shared" si="116"/>
        <v>2.1864099977661595E-2</v>
      </c>
      <c r="AB602" s="5">
        <f t="shared" si="116"/>
        <v>48104549.748095237</v>
      </c>
      <c r="AC602" s="7">
        <f t="shared" si="116"/>
        <v>1.1466824363594634E-2</v>
      </c>
    </row>
    <row r="603" spans="2:29" x14ac:dyDescent="0.25">
      <c r="B603" s="28"/>
      <c r="F603" s="24" t="s">
        <v>1638</v>
      </c>
      <c r="G603" s="26">
        <f t="shared" si="117"/>
        <v>1</v>
      </c>
      <c r="H603" s="5">
        <f t="shared" si="117"/>
        <v>29549.825000000001</v>
      </c>
      <c r="I603" s="5">
        <f t="shared" si="117"/>
        <v>2983950</v>
      </c>
      <c r="J603" s="5">
        <f t="shared" si="117"/>
        <v>92614.511103049867</v>
      </c>
      <c r="K603" s="26" t="str">
        <f t="shared" si="117"/>
        <v>--</v>
      </c>
      <c r="L603" s="5" t="str">
        <f t="shared" si="117"/>
        <v>--</v>
      </c>
      <c r="M603" s="5" t="str">
        <f t="shared" si="117"/>
        <v>--</v>
      </c>
      <c r="N603" s="5" t="str">
        <f t="shared" si="117"/>
        <v>--</v>
      </c>
      <c r="O603" s="26">
        <f t="shared" si="117"/>
        <v>1</v>
      </c>
      <c r="P603" s="5">
        <f t="shared" si="117"/>
        <v>33973.870000000003</v>
      </c>
      <c r="Q603" s="5">
        <f t="shared" si="117"/>
        <v>3065033.3333333335</v>
      </c>
      <c r="R603" s="5">
        <f t="shared" si="117"/>
        <v>95251.255355911315</v>
      </c>
      <c r="S603" s="26">
        <f t="shared" si="117"/>
        <v>1</v>
      </c>
      <c r="T603" s="5">
        <f t="shared" si="117"/>
        <v>32204.252</v>
      </c>
      <c r="U603" s="5">
        <f t="shared" si="117"/>
        <v>3032600</v>
      </c>
      <c r="V603" s="5">
        <f>IFERROR(AVERAGEIFS(V$4:V$568,V$4:V$568,"&gt;0",$C$4:$C$568,$F603),"--")</f>
        <v>94196.557654766744</v>
      </c>
      <c r="W603" s="5">
        <f t="shared" si="113"/>
        <v>525789647.18181819</v>
      </c>
      <c r="X603" s="9">
        <f t="shared" si="116"/>
        <v>3.3604871503774034</v>
      </c>
      <c r="Y603" s="7">
        <f t="shared" si="116"/>
        <v>0.18345510937867518</v>
      </c>
      <c r="Z603" s="5">
        <f t="shared" si="116"/>
        <v>13747.549818901758</v>
      </c>
      <c r="AA603" s="10">
        <f t="shared" si="116"/>
        <v>3.4317320235531757E-3</v>
      </c>
      <c r="AB603" s="5">
        <f t="shared" si="116"/>
        <v>5159187.9840909094</v>
      </c>
      <c r="AC603" s="7">
        <f t="shared" si="116"/>
        <v>1.5510524887431512E-3</v>
      </c>
    </row>
    <row r="604" spans="2:29" x14ac:dyDescent="0.25">
      <c r="B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</row>
    <row r="605" spans="2:29" x14ac:dyDescent="0.25">
      <c r="F605" s="1" t="s">
        <v>2213</v>
      </c>
      <c r="G605" s="11">
        <f t="shared" ref="G605:W605" si="118">SUM(G4:G568)</f>
        <v>569</v>
      </c>
      <c r="H605" s="11">
        <f t="shared" si="118"/>
        <v>54585973.509360984</v>
      </c>
      <c r="I605" s="11">
        <f t="shared" si="118"/>
        <v>5098155785</v>
      </c>
      <c r="J605" s="11">
        <f t="shared" si="118"/>
        <v>184024792.81039014</v>
      </c>
      <c r="K605" s="11">
        <f t="shared" si="118"/>
        <v>299</v>
      </c>
      <c r="L605" s="11">
        <f t="shared" si="118"/>
        <v>84058754.040143207</v>
      </c>
      <c r="M605" s="11">
        <f t="shared" si="118"/>
        <v>9661578585.4099998</v>
      </c>
      <c r="N605" s="11">
        <f t="shared" si="118"/>
        <v>243339706.74613655</v>
      </c>
      <c r="O605" s="11">
        <f t="shared" si="118"/>
        <v>493</v>
      </c>
      <c r="P605" s="11">
        <f t="shared" si="118"/>
        <v>113898605.85999997</v>
      </c>
      <c r="Q605" s="11">
        <f t="shared" si="118"/>
        <v>8148707480</v>
      </c>
      <c r="R605" s="11">
        <f t="shared" si="118"/>
        <v>232859604.41823629</v>
      </c>
      <c r="S605" s="11">
        <f t="shared" si="118"/>
        <v>1361</v>
      </c>
      <c r="T605" s="11">
        <f t="shared" si="118"/>
        <v>252543333.40950432</v>
      </c>
      <c r="U605" s="11">
        <f t="shared" si="118"/>
        <v>22908441850.41</v>
      </c>
      <c r="V605" s="11">
        <f t="shared" si="118"/>
        <v>660224103.97476304</v>
      </c>
      <c r="W605" s="11">
        <f t="shared" si="118"/>
        <v>1269208141506</v>
      </c>
      <c r="X605" s="12"/>
      <c r="Y605" s="13"/>
      <c r="Z605" s="11">
        <f>SUM(Z4:Z568)</f>
        <v>165598624.39273506</v>
      </c>
      <c r="AA605" s="14">
        <f>SUM(AA4:AA568)</f>
        <v>7.3102229756700643</v>
      </c>
      <c r="AB605" s="11">
        <f>SUM(AB4:AB568)</f>
        <v>14364346820.710012</v>
      </c>
      <c r="AC605" s="13"/>
    </row>
    <row r="607" spans="2:29" x14ac:dyDescent="0.25">
      <c r="F607" s="24" t="s">
        <v>2201</v>
      </c>
      <c r="G607" s="5">
        <f t="shared" ref="G607:P612" si="119">SUMIFS(G$4:G$568,G$4:G$568,"&gt;0",$F$4:$F$568,$F607)</f>
        <v>128</v>
      </c>
      <c r="H607" s="5">
        <f t="shared" si="119"/>
        <v>9958098.4695000015</v>
      </c>
      <c r="I607" s="5">
        <f t="shared" si="119"/>
        <v>939043589</v>
      </c>
      <c r="J607" s="5">
        <f t="shared" si="119"/>
        <v>30676689.684829529</v>
      </c>
      <c r="K607" s="5">
        <f t="shared" si="119"/>
        <v>45</v>
      </c>
      <c r="L607" s="5">
        <f t="shared" si="119"/>
        <v>10463606.32</v>
      </c>
      <c r="M607" s="5">
        <f t="shared" si="119"/>
        <v>735457327</v>
      </c>
      <c r="N607" s="5">
        <f t="shared" si="119"/>
        <v>25397556.573708806</v>
      </c>
      <c r="O607" s="5">
        <f t="shared" si="119"/>
        <v>121</v>
      </c>
      <c r="P607" s="5">
        <f t="shared" si="119"/>
        <v>13564886.530000001</v>
      </c>
      <c r="Q607" s="5">
        <f t="shared" ref="Q607:W612" si="120">SUMIFS(Q$4:Q$568,Q$4:Q$568,"&gt;0",$F$4:$F$568,$F607)</f>
        <v>1340745199</v>
      </c>
      <c r="R607" s="5">
        <f t="shared" si="120"/>
        <v>38919077.023373261</v>
      </c>
      <c r="S607" s="5">
        <f t="shared" si="120"/>
        <v>294</v>
      </c>
      <c r="T607" s="5">
        <f t="shared" si="120"/>
        <v>33986591.319499999</v>
      </c>
      <c r="U607" s="5">
        <f t="shared" si="120"/>
        <v>3015246115</v>
      </c>
      <c r="V607" s="5">
        <f t="shared" si="120"/>
        <v>94993323.281911612</v>
      </c>
      <c r="W607" s="5">
        <f t="shared" si="120"/>
        <v>412135987665</v>
      </c>
      <c r="X607" s="9"/>
      <c r="Y607" s="7"/>
      <c r="Z607" s="5">
        <f t="shared" ref="Z607:Z612" si="121">SUMIFS(Z$4:Z$568,Z$4:Z$568,"&gt;0",$F$4:$F$568,$F607)</f>
        <v>18625261.87192909</v>
      </c>
      <c r="AA607" s="10">
        <f t="shared" ref="AA607:AA638" si="122">T607/W607</f>
        <v>8.2464507678775214E-5</v>
      </c>
      <c r="AB607" s="5">
        <f t="shared" ref="AB607:AB612" si="123">SUMIFS(AB$4:AB$568,AB$4:AB$568,"&gt;0",$F$4:$F$568,$F607)</f>
        <v>4070643729.1199989</v>
      </c>
      <c r="AC607" s="7">
        <f t="shared" ref="AC607:AC612" si="124">Z607/AB607</f>
        <v>4.5755077357151914E-3</v>
      </c>
    </row>
    <row r="608" spans="2:29" x14ac:dyDescent="0.25">
      <c r="F608" s="24" t="s">
        <v>2202</v>
      </c>
      <c r="G608" s="5">
        <f t="shared" si="119"/>
        <v>41</v>
      </c>
      <c r="H608" s="5">
        <f t="shared" si="119"/>
        <v>4359195.87</v>
      </c>
      <c r="I608" s="5">
        <f t="shared" si="119"/>
        <v>785664300</v>
      </c>
      <c r="J608" s="5">
        <f t="shared" si="119"/>
        <v>28754015.437565692</v>
      </c>
      <c r="K608" s="5">
        <f t="shared" si="119"/>
        <v>90</v>
      </c>
      <c r="L608" s="5">
        <f t="shared" si="119"/>
        <v>14207089.5436</v>
      </c>
      <c r="M608" s="5">
        <f t="shared" si="119"/>
        <v>1146069900</v>
      </c>
      <c r="N608" s="5">
        <f t="shared" si="119"/>
        <v>30094247.852407701</v>
      </c>
      <c r="O608" s="5">
        <f t="shared" si="119"/>
        <v>232</v>
      </c>
      <c r="P608" s="5">
        <f t="shared" si="119"/>
        <v>37508882.039999999</v>
      </c>
      <c r="Q608" s="5">
        <f t="shared" si="120"/>
        <v>3371841660</v>
      </c>
      <c r="R608" s="5">
        <f t="shared" si="120"/>
        <v>74486892.619306713</v>
      </c>
      <c r="S608" s="5">
        <f t="shared" si="120"/>
        <v>363</v>
      </c>
      <c r="T608" s="5">
        <f t="shared" si="120"/>
        <v>56075167.453600004</v>
      </c>
      <c r="U608" s="5">
        <f t="shared" si="120"/>
        <v>5303575860</v>
      </c>
      <c r="V608" s="5">
        <f t="shared" si="120"/>
        <v>133335155.90928012</v>
      </c>
      <c r="W608" s="5">
        <f t="shared" si="120"/>
        <v>137019381021</v>
      </c>
      <c r="X608" s="9"/>
      <c r="Y608" s="7"/>
      <c r="Z608" s="5">
        <f t="shared" si="121"/>
        <v>39024345.827745914</v>
      </c>
      <c r="AA608" s="10">
        <f t="shared" si="122"/>
        <v>4.0924989615159448E-4</v>
      </c>
      <c r="AB608" s="5">
        <f t="shared" si="123"/>
        <v>2299470113.5299997</v>
      </c>
      <c r="AC608" s="7">
        <f t="shared" si="124"/>
        <v>1.6971016756481445E-2</v>
      </c>
    </row>
    <row r="609" spans="6:29" x14ac:dyDescent="0.25">
      <c r="F609" s="24" t="s">
        <v>2203</v>
      </c>
      <c r="G609" s="5">
        <f t="shared" si="119"/>
        <v>94</v>
      </c>
      <c r="H609" s="5">
        <f t="shared" si="119"/>
        <v>5378533.4800000004</v>
      </c>
      <c r="I609" s="5">
        <f t="shared" si="119"/>
        <v>620950900</v>
      </c>
      <c r="J609" s="5">
        <f t="shared" si="119"/>
        <v>17720851.819770552</v>
      </c>
      <c r="K609" s="5">
        <f t="shared" si="119"/>
        <v>57</v>
      </c>
      <c r="L609" s="5">
        <f t="shared" si="119"/>
        <v>13706243.529999999</v>
      </c>
      <c r="M609" s="5">
        <f t="shared" si="119"/>
        <v>1013354951.41</v>
      </c>
      <c r="N609" s="5">
        <f t="shared" si="119"/>
        <v>29310717.720764536</v>
      </c>
      <c r="O609" s="5">
        <f t="shared" si="119"/>
        <v>21</v>
      </c>
      <c r="P609" s="5">
        <f t="shared" si="119"/>
        <v>4574053.1500000004</v>
      </c>
      <c r="Q609" s="5">
        <f t="shared" si="120"/>
        <v>272673225</v>
      </c>
      <c r="R609" s="5">
        <f t="shared" si="120"/>
        <v>8503205.8448955081</v>
      </c>
      <c r="S609" s="5">
        <f t="shared" si="120"/>
        <v>172</v>
      </c>
      <c r="T609" s="5">
        <f t="shared" si="120"/>
        <v>23658830.159999996</v>
      </c>
      <c r="U609" s="5">
        <f t="shared" si="120"/>
        <v>1906979076.4099998</v>
      </c>
      <c r="V609" s="5">
        <f t="shared" si="120"/>
        <v>55534775.385430612</v>
      </c>
      <c r="W609" s="5">
        <f t="shared" si="120"/>
        <v>266820942808</v>
      </c>
      <c r="X609" s="9"/>
      <c r="Y609" s="7"/>
      <c r="Z609" s="5">
        <f t="shared" si="121"/>
        <v>7908671.7322057029</v>
      </c>
      <c r="AA609" s="10">
        <f t="shared" si="122"/>
        <v>8.8669314750995789E-5</v>
      </c>
      <c r="AB609" s="5">
        <f t="shared" si="123"/>
        <v>2069520585.1700001</v>
      </c>
      <c r="AC609" s="7">
        <f t="shared" si="124"/>
        <v>3.8214994278764555E-3</v>
      </c>
    </row>
    <row r="610" spans="6:29" x14ac:dyDescent="0.25">
      <c r="F610" s="24" t="s">
        <v>2204</v>
      </c>
      <c r="G610" s="5">
        <f t="shared" si="119"/>
        <v>41</v>
      </c>
      <c r="H610" s="5">
        <f t="shared" si="119"/>
        <v>1701582.6599999997</v>
      </c>
      <c r="I610" s="5">
        <f t="shared" si="119"/>
        <v>249026770</v>
      </c>
      <c r="J610" s="5">
        <f t="shared" si="119"/>
        <v>6822155.6227197507</v>
      </c>
      <c r="K610" s="5">
        <f t="shared" si="119"/>
        <v>18</v>
      </c>
      <c r="L610" s="5">
        <f t="shared" si="119"/>
        <v>2406239.96</v>
      </c>
      <c r="M610" s="5">
        <f t="shared" si="119"/>
        <v>206040987</v>
      </c>
      <c r="N610" s="5">
        <f t="shared" si="119"/>
        <v>5847618.8064400721</v>
      </c>
      <c r="O610" s="5">
        <f t="shared" si="119"/>
        <v>10</v>
      </c>
      <c r="P610" s="5">
        <f t="shared" si="119"/>
        <v>891402.87</v>
      </c>
      <c r="Q610" s="5">
        <f t="shared" si="120"/>
        <v>42656600</v>
      </c>
      <c r="R610" s="5">
        <f t="shared" si="120"/>
        <v>1052564.517492363</v>
      </c>
      <c r="S610" s="5">
        <f t="shared" si="120"/>
        <v>69</v>
      </c>
      <c r="T610" s="5">
        <f t="shared" si="120"/>
        <v>4999225.4899999993</v>
      </c>
      <c r="U610" s="5">
        <f t="shared" si="120"/>
        <v>497724357</v>
      </c>
      <c r="V610" s="5">
        <f t="shared" si="120"/>
        <v>13722338.946652187</v>
      </c>
      <c r="W610" s="5">
        <f t="shared" si="120"/>
        <v>147146802814</v>
      </c>
      <c r="X610" s="9"/>
      <c r="Y610" s="7"/>
      <c r="Z610" s="5">
        <f t="shared" si="121"/>
        <v>2177431.1766441627</v>
      </c>
      <c r="AA610" s="10">
        <f t="shared" si="122"/>
        <v>3.3974407832151402E-5</v>
      </c>
      <c r="AB610" s="5">
        <f t="shared" si="123"/>
        <v>1164101030.52</v>
      </c>
      <c r="AC610" s="7">
        <f t="shared" si="124"/>
        <v>1.8704829903565257E-3</v>
      </c>
    </row>
    <row r="611" spans="6:29" x14ac:dyDescent="0.25">
      <c r="F611" s="24" t="s">
        <v>2205</v>
      </c>
      <c r="G611" s="5">
        <f t="shared" si="119"/>
        <v>251</v>
      </c>
      <c r="H611" s="5">
        <f t="shared" si="119"/>
        <v>32338088.009861004</v>
      </c>
      <c r="I611" s="5">
        <f t="shared" si="119"/>
        <v>2417118826</v>
      </c>
      <c r="J611" s="5">
        <f t="shared" si="119"/>
        <v>97148539.359679192</v>
      </c>
      <c r="K611" s="5">
        <f t="shared" si="119"/>
        <v>88</v>
      </c>
      <c r="L611" s="5">
        <f t="shared" si="119"/>
        <v>43275574.686543211</v>
      </c>
      <c r="M611" s="5">
        <f t="shared" si="119"/>
        <v>6548527720</v>
      </c>
      <c r="N611" s="5">
        <f t="shared" si="119"/>
        <v>152169866.76336107</v>
      </c>
      <c r="O611" s="5">
        <f t="shared" si="119"/>
        <v>105</v>
      </c>
      <c r="P611" s="5">
        <f t="shared" si="119"/>
        <v>57337995.469999999</v>
      </c>
      <c r="Q611" s="5">
        <f t="shared" si="120"/>
        <v>3069099496</v>
      </c>
      <c r="R611" s="5">
        <f t="shared" si="120"/>
        <v>107709599.26124577</v>
      </c>
      <c r="S611" s="5">
        <f t="shared" si="120"/>
        <v>444</v>
      </c>
      <c r="T611" s="5">
        <f t="shared" si="120"/>
        <v>132951658.16640422</v>
      </c>
      <c r="U611" s="5">
        <f t="shared" si="120"/>
        <v>12034746042</v>
      </c>
      <c r="V611" s="5">
        <f t="shared" si="120"/>
        <v>357028005.38428605</v>
      </c>
      <c r="W611" s="5">
        <f t="shared" si="120"/>
        <v>262468919300</v>
      </c>
      <c r="X611" s="9"/>
      <c r="Y611" s="7"/>
      <c r="Z611" s="5">
        <f t="shared" si="121"/>
        <v>99681019.641365841</v>
      </c>
      <c r="AA611" s="10">
        <f t="shared" si="122"/>
        <v>5.0654248328138802E-4</v>
      </c>
      <c r="AB611" s="5">
        <f t="shared" si="123"/>
        <v>4460282901.0199995</v>
      </c>
      <c r="AC611" s="7">
        <f t="shared" si="124"/>
        <v>2.2348586816896814E-2</v>
      </c>
    </row>
    <row r="612" spans="6:29" x14ac:dyDescent="0.25">
      <c r="F612" s="24" t="s">
        <v>2206</v>
      </c>
      <c r="G612" s="5">
        <f t="shared" si="119"/>
        <v>14</v>
      </c>
      <c r="H612" s="5">
        <f t="shared" si="119"/>
        <v>850475.02</v>
      </c>
      <c r="I612" s="5">
        <f t="shared" si="119"/>
        <v>86351400</v>
      </c>
      <c r="J612" s="5">
        <f t="shared" si="119"/>
        <v>2902540.8858255032</v>
      </c>
      <c r="K612" s="5">
        <f t="shared" si="119"/>
        <v>1</v>
      </c>
      <c r="L612" s="5">
        <f t="shared" si="119"/>
        <v>0</v>
      </c>
      <c r="M612" s="5">
        <f t="shared" si="119"/>
        <v>12127700</v>
      </c>
      <c r="N612" s="5">
        <f t="shared" si="119"/>
        <v>519699.02945427474</v>
      </c>
      <c r="O612" s="5">
        <f t="shared" si="119"/>
        <v>4</v>
      </c>
      <c r="P612" s="5">
        <f t="shared" si="119"/>
        <v>21385.8</v>
      </c>
      <c r="Q612" s="5">
        <f t="shared" si="120"/>
        <v>51691300</v>
      </c>
      <c r="R612" s="5">
        <f t="shared" si="120"/>
        <v>2188265.1519226595</v>
      </c>
      <c r="S612" s="5">
        <f t="shared" si="120"/>
        <v>19</v>
      </c>
      <c r="T612" s="5">
        <f t="shared" si="120"/>
        <v>871860.81999999983</v>
      </c>
      <c r="U612" s="5">
        <f t="shared" si="120"/>
        <v>150170400</v>
      </c>
      <c r="V612" s="5">
        <f t="shared" si="120"/>
        <v>5610505.0672024377</v>
      </c>
      <c r="W612" s="5">
        <f t="shared" si="120"/>
        <v>43616107898</v>
      </c>
      <c r="X612" s="9"/>
      <c r="Y612" s="7"/>
      <c r="Z612" s="5">
        <f t="shared" si="121"/>
        <v>1765441.784145541</v>
      </c>
      <c r="AA612" s="10">
        <f t="shared" si="122"/>
        <v>1.998942276185947E-5</v>
      </c>
      <c r="AB612" s="5">
        <f t="shared" si="123"/>
        <v>300328461.35000002</v>
      </c>
      <c r="AC612" s="7">
        <f t="shared" si="124"/>
        <v>5.8783698894528391E-3</v>
      </c>
    </row>
    <row r="613" spans="6:29" x14ac:dyDescent="0.25">
      <c r="F613" s="24"/>
      <c r="AA613" s="10"/>
    </row>
    <row r="614" spans="6:29" x14ac:dyDescent="0.25">
      <c r="F614" s="24" t="s">
        <v>2214</v>
      </c>
      <c r="G614" s="5">
        <f t="shared" ref="G614:P616" si="125">SUMIFS(G$4:G$568,G$4:G$568,"&gt;0",$E$4:$E$568,$F614)</f>
        <v>231</v>
      </c>
      <c r="H614" s="5">
        <f t="shared" si="125"/>
        <v>32428325.983200006</v>
      </c>
      <c r="I614" s="5">
        <f t="shared" si="125"/>
        <v>2420462596</v>
      </c>
      <c r="J614" s="5">
        <f t="shared" si="125"/>
        <v>95533193.680029422</v>
      </c>
      <c r="K614" s="5">
        <f t="shared" si="125"/>
        <v>77</v>
      </c>
      <c r="L614" s="5">
        <f t="shared" si="125"/>
        <v>49843302.160000011</v>
      </c>
      <c r="M614" s="5">
        <f t="shared" si="125"/>
        <v>6724981627</v>
      </c>
      <c r="N614" s="5">
        <f t="shared" si="125"/>
        <v>158770347.45144683</v>
      </c>
      <c r="O614" s="5">
        <f t="shared" si="125"/>
        <v>250</v>
      </c>
      <c r="P614" s="5">
        <f t="shared" si="125"/>
        <v>82121464.709999993</v>
      </c>
      <c r="Q614" s="5">
        <f t="shared" ref="Q614:AB616" si="126">SUMIFS(Q$4:Q$568,Q$4:Q$568,"&gt;0",$E$4:$E$568,$F614)</f>
        <v>4510487379</v>
      </c>
      <c r="R614" s="5">
        <f t="shared" si="126"/>
        <v>135059724.40756753</v>
      </c>
      <c r="S614" s="5">
        <f t="shared" si="126"/>
        <v>558</v>
      </c>
      <c r="T614" s="5">
        <f t="shared" si="126"/>
        <v>164393092.85320005</v>
      </c>
      <c r="U614" s="5">
        <f t="shared" si="126"/>
        <v>13655931602</v>
      </c>
      <c r="V614" s="5">
        <f t="shared" si="126"/>
        <v>389363265.53904361</v>
      </c>
      <c r="W614" s="5">
        <f t="shared" si="126"/>
        <v>578189574857</v>
      </c>
      <c r="X614" s="9"/>
      <c r="Y614" s="7"/>
      <c r="Z614" s="5">
        <f t="shared" si="126"/>
        <v>96562729.20200716</v>
      </c>
      <c r="AA614" s="10">
        <f t="shared" si="122"/>
        <v>2.8432386193379285E-4</v>
      </c>
      <c r="AB614" s="5">
        <f t="shared" si="126"/>
        <v>7792332119.3400002</v>
      </c>
      <c r="AC614" s="7">
        <f t="shared" ref="AC614:AC638" si="127">Z614/AB614</f>
        <v>1.2392019195684114E-2</v>
      </c>
    </row>
    <row r="615" spans="6:29" x14ac:dyDescent="0.25">
      <c r="F615" s="24" t="s">
        <v>2215</v>
      </c>
      <c r="G615" s="5">
        <f t="shared" si="125"/>
        <v>144</v>
      </c>
      <c r="H615" s="5">
        <f t="shared" si="125"/>
        <v>9316909.4166610017</v>
      </c>
      <c r="I615" s="5">
        <f t="shared" si="125"/>
        <v>1027149600</v>
      </c>
      <c r="J615" s="5">
        <f t="shared" si="125"/>
        <v>28169394.317503538</v>
      </c>
      <c r="K615" s="5">
        <f t="shared" si="125"/>
        <v>56</v>
      </c>
      <c r="L615" s="5">
        <f t="shared" si="125"/>
        <v>13010270.32654321</v>
      </c>
      <c r="M615" s="5">
        <f t="shared" si="125"/>
        <v>1485034550</v>
      </c>
      <c r="N615" s="5">
        <f t="shared" si="125"/>
        <v>38309411.521661706</v>
      </c>
      <c r="O615" s="5">
        <f t="shared" si="125"/>
        <v>152</v>
      </c>
      <c r="P615" s="5">
        <f t="shared" si="125"/>
        <v>21099154.749999996</v>
      </c>
      <c r="Q615" s="5">
        <f t="shared" si="126"/>
        <v>2755135962</v>
      </c>
      <c r="R615" s="5">
        <f t="shared" si="126"/>
        <v>69534315.065697849</v>
      </c>
      <c r="S615" s="5">
        <f t="shared" si="126"/>
        <v>352</v>
      </c>
      <c r="T615" s="5">
        <f t="shared" si="126"/>
        <v>43426334.493204199</v>
      </c>
      <c r="U615" s="5">
        <f t="shared" si="126"/>
        <v>5267320112</v>
      </c>
      <c r="V615" s="5">
        <f t="shared" si="126"/>
        <v>136013120.90486309</v>
      </c>
      <c r="W615" s="5">
        <f t="shared" si="126"/>
        <v>349462916278</v>
      </c>
      <c r="X615" s="9"/>
      <c r="Y615" s="7"/>
      <c r="Z615" s="5">
        <f t="shared" si="126"/>
        <v>39262429.338034332</v>
      </c>
      <c r="AA615" s="10">
        <f t="shared" si="122"/>
        <v>1.2426593057633122E-4</v>
      </c>
      <c r="AB615" s="5">
        <f t="shared" si="126"/>
        <v>3214753222.3600006</v>
      </c>
      <c r="AC615" s="7">
        <f t="shared" si="127"/>
        <v>1.2213201643269889E-2</v>
      </c>
    </row>
    <row r="616" spans="6:29" x14ac:dyDescent="0.25">
      <c r="F616" s="24" t="s">
        <v>2216</v>
      </c>
      <c r="G616" s="5">
        <f t="shared" si="125"/>
        <v>194</v>
      </c>
      <c r="H616" s="5">
        <f t="shared" si="125"/>
        <v>12840738.109500004</v>
      </c>
      <c r="I616" s="5">
        <f t="shared" si="125"/>
        <v>1650543589</v>
      </c>
      <c r="J616" s="5">
        <f t="shared" si="125"/>
        <v>60322204.81285727</v>
      </c>
      <c r="K616" s="5">
        <f t="shared" si="125"/>
        <v>166</v>
      </c>
      <c r="L616" s="5">
        <f t="shared" si="125"/>
        <v>21205181.553599998</v>
      </c>
      <c r="M616" s="5">
        <f t="shared" si="125"/>
        <v>1451562408.4099998</v>
      </c>
      <c r="N616" s="5">
        <f t="shared" si="125"/>
        <v>46259947.773027934</v>
      </c>
      <c r="O616" s="5">
        <f t="shared" si="125"/>
        <v>91</v>
      </c>
      <c r="P616" s="5">
        <f t="shared" si="125"/>
        <v>10677986.400000002</v>
      </c>
      <c r="Q616" s="5">
        <f t="shared" si="126"/>
        <v>883084139</v>
      </c>
      <c r="R616" s="5">
        <f t="shared" si="126"/>
        <v>28265564.944970891</v>
      </c>
      <c r="S616" s="5">
        <f t="shared" si="126"/>
        <v>451</v>
      </c>
      <c r="T616" s="5">
        <f t="shared" si="126"/>
        <v>44723906.063099988</v>
      </c>
      <c r="U616" s="5">
        <f t="shared" si="126"/>
        <v>3985190136.4099998</v>
      </c>
      <c r="V616" s="5">
        <f t="shared" si="126"/>
        <v>134847717.53085604</v>
      </c>
      <c r="W616" s="5">
        <f t="shared" si="126"/>
        <v>341555650371</v>
      </c>
      <c r="X616" s="9"/>
      <c r="Y616" s="7"/>
      <c r="Z616" s="5">
        <f t="shared" si="126"/>
        <v>33357013.493994758</v>
      </c>
      <c r="AA616" s="10">
        <f t="shared" si="122"/>
        <v>1.3094178361423853E-4</v>
      </c>
      <c r="AB616" s="5">
        <f t="shared" si="126"/>
        <v>3357261479.0100002</v>
      </c>
      <c r="AC616" s="7">
        <f t="shared" si="127"/>
        <v>9.9357806064695256E-3</v>
      </c>
    </row>
    <row r="618" spans="6:29" x14ac:dyDescent="0.25">
      <c r="F618" s="24" t="s">
        <v>1305</v>
      </c>
      <c r="G618" s="5">
        <f t="shared" ref="G618:H638" si="128">SUMIFS(G$4:G$568,G$4:G$568,"&gt;0",$C$4:$C$568,$F618)</f>
        <v>27</v>
      </c>
      <c r="H618" s="5">
        <f t="shared" si="128"/>
        <v>2684452.0894999998</v>
      </c>
      <c r="I618" s="5">
        <f t="shared" ref="I618:L633" si="129">SUMIFS(I$4:I$568,I$4:I$568,"&gt;0",$C$4:$C$568,$F618)</f>
        <v>647882289</v>
      </c>
      <c r="J618" s="5">
        <f t="shared" si="129"/>
        <v>26015304.839627817</v>
      </c>
      <c r="K618" s="5">
        <f>SUMIFS(K$4:K$568,K$4:K$568,"&gt;0",$C$4:$C$568,$F618)</f>
        <v>13</v>
      </c>
      <c r="L618" s="5">
        <f>SUMIFS(L$4:L$568,L$4:L$568,"&gt;0",$C$4:$C$568,$F618)</f>
        <v>1481880.97</v>
      </c>
      <c r="M618" s="5">
        <f t="shared" ref="M618:P633" si="130">SUMIFS(M$4:M$568,M$4:M$568,"&gt;0",$C$4:$C$568,$F618)</f>
        <v>201217100</v>
      </c>
      <c r="N618" s="5">
        <f t="shared" si="130"/>
        <v>7628441.4482252691</v>
      </c>
      <c r="O618" s="5">
        <f>SUMIFS(O$4:O$568,O$4:O$568,"&gt;0",$C$4:$C$568,$F618)</f>
        <v>1</v>
      </c>
      <c r="P618" s="5">
        <f>SUMIFS(P$4:P$568,P$4:P$568,"&gt;0",$C$4:$C$568,$F618)</f>
        <v>144078.64000000001</v>
      </c>
      <c r="Q618" s="5">
        <f t="shared" ref="Q618:T633" si="131">SUMIFS(Q$4:Q$568,Q$4:Q$568,"&gt;0",$C$4:$C$568,$F618)</f>
        <v>8835000</v>
      </c>
      <c r="R618" s="5">
        <f t="shared" si="131"/>
        <v>276751.02663105947</v>
      </c>
      <c r="S618" s="5">
        <f>SUMIFS(S$4:S$568,S$4:S$568,"&gt;0",$C$4:$C$568,$F618)</f>
        <v>41</v>
      </c>
      <c r="T618" s="5">
        <f>SUMIFS(T$4:T$568,T$4:T$568,"&gt;0",$C$4:$C$568,$F618)</f>
        <v>4310411.6995000001</v>
      </c>
      <c r="U618" s="5">
        <f t="shared" ref="U618:W633" si="132">SUMIFS(U$4:U$568,U$4:U$568,"&gt;0",$C$4:$C$568,$F618)</f>
        <v>857934389</v>
      </c>
      <c r="V618" s="5">
        <f t="shared" si="132"/>
        <v>33920497.314484149</v>
      </c>
      <c r="W618" s="5">
        <f>SUMIFS(W$4:W$568,W$4:W$568,"&gt;0",$C$4:$C$568,$F618)</f>
        <v>41771425369</v>
      </c>
      <c r="Z618" s="5">
        <f>SUMIFS(Z$4:Z$568,Z$4:Z$568,"&gt;0",$C$4:$C$568,$F618)</f>
        <v>13501789.073091434</v>
      </c>
      <c r="AA618" s="10">
        <f t="shared" si="122"/>
        <v>1.0319043847373481E-4</v>
      </c>
      <c r="AB618" s="5">
        <f>SUMIFS(AB$4:AB$568,AB$4:AB$568,"&gt;0",$C$4:$C$568,$F618)</f>
        <v>537185805.30999994</v>
      </c>
      <c r="AC618" s="7">
        <f t="shared" si="127"/>
        <v>2.5134299789064236E-2</v>
      </c>
    </row>
    <row r="619" spans="6:29" x14ac:dyDescent="0.25">
      <c r="F619" s="24" t="s">
        <v>1320</v>
      </c>
      <c r="G619" s="5">
        <f t="shared" si="128"/>
        <v>30</v>
      </c>
      <c r="H619" s="5">
        <f t="shared" si="128"/>
        <v>3170632.14</v>
      </c>
      <c r="I619" s="5">
        <f t="shared" si="129"/>
        <v>260960900</v>
      </c>
      <c r="J619" s="5">
        <f t="shared" si="129"/>
        <v>7138306.285733927</v>
      </c>
      <c r="K619" s="5">
        <f t="shared" si="129"/>
        <v>10</v>
      </c>
      <c r="L619" s="5">
        <f t="shared" si="129"/>
        <v>10758164.82</v>
      </c>
      <c r="M619" s="5">
        <f t="shared" si="130"/>
        <v>4982332530</v>
      </c>
      <c r="N619" s="5">
        <f t="shared" si="130"/>
        <v>92523324.020538196</v>
      </c>
      <c r="O619" s="5">
        <f t="shared" si="130"/>
        <v>26</v>
      </c>
      <c r="P619" s="5">
        <f t="shared" si="130"/>
        <v>1488478.21</v>
      </c>
      <c r="Q619" s="5">
        <f t="shared" si="131"/>
        <v>321259483</v>
      </c>
      <c r="R619" s="5">
        <f t="shared" si="131"/>
        <v>6801349.0346160382</v>
      </c>
      <c r="S619" s="5">
        <f t="shared" si="131"/>
        <v>66</v>
      </c>
      <c r="T619" s="5">
        <f t="shared" si="131"/>
        <v>15417275.170000004</v>
      </c>
      <c r="U619" s="5">
        <f t="shared" si="132"/>
        <v>5564552913</v>
      </c>
      <c r="V619" s="5">
        <f t="shared" si="132"/>
        <v>106462979.34088817</v>
      </c>
      <c r="W619" s="5">
        <f t="shared" si="132"/>
        <v>182715799724</v>
      </c>
      <c r="Z619" s="5">
        <f t="shared" ref="Z619:Z638" si="133">SUMIFS(Z$4:Z$568,Z$4:Z$568,"&gt;0",$C$4:$C$568,$F619)</f>
        <v>29194527.386119191</v>
      </c>
      <c r="AA619" s="10">
        <f t="shared" si="122"/>
        <v>8.4378445614930153E-5</v>
      </c>
      <c r="AB619" s="5">
        <f t="shared" ref="AB619:AB638" si="134">SUMIFS(AB$4:AB$568,AB$4:AB$568,"&gt;0",$C$4:$C$568,$F619)</f>
        <v>1669743534.2200003</v>
      </c>
      <c r="AC619" s="7">
        <f t="shared" si="127"/>
        <v>1.7484438051593981E-2</v>
      </c>
    </row>
    <row r="620" spans="6:29" x14ac:dyDescent="0.25">
      <c r="F620" s="24" t="s">
        <v>1361</v>
      </c>
      <c r="G620" s="5">
        <f t="shared" si="128"/>
        <v>28</v>
      </c>
      <c r="H620" s="5">
        <f t="shared" si="128"/>
        <v>1678595.7000000002</v>
      </c>
      <c r="I620" s="5">
        <f t="shared" si="129"/>
        <v>164314800</v>
      </c>
      <c r="J620" s="5">
        <f t="shared" si="129"/>
        <v>4910676.3608825197</v>
      </c>
      <c r="K620" s="5">
        <f t="shared" si="129"/>
        <v>31</v>
      </c>
      <c r="L620" s="5">
        <f t="shared" si="129"/>
        <v>6813034.7899999991</v>
      </c>
      <c r="M620" s="5">
        <f t="shared" si="130"/>
        <v>494451141.40999997</v>
      </c>
      <c r="N620" s="5">
        <f t="shared" si="130"/>
        <v>14057695.198819231</v>
      </c>
      <c r="O620" s="5">
        <f t="shared" si="130"/>
        <v>11</v>
      </c>
      <c r="P620" s="5">
        <f t="shared" si="130"/>
        <v>1229872.1000000001</v>
      </c>
      <c r="Q620" s="5">
        <f t="shared" si="131"/>
        <v>63562939</v>
      </c>
      <c r="R620" s="5">
        <f t="shared" si="131"/>
        <v>1920602.777002431</v>
      </c>
      <c r="S620" s="5">
        <f t="shared" si="131"/>
        <v>70</v>
      </c>
      <c r="T620" s="5">
        <f t="shared" si="131"/>
        <v>9721502.589999998</v>
      </c>
      <c r="U620" s="5">
        <f t="shared" si="132"/>
        <v>722328880.40999997</v>
      </c>
      <c r="V620" s="5">
        <f t="shared" si="132"/>
        <v>20888974.33670418</v>
      </c>
      <c r="W620" s="5">
        <f t="shared" si="132"/>
        <v>51514468534</v>
      </c>
      <c r="Z620" s="5">
        <f t="shared" si="133"/>
        <v>2514602.6041486547</v>
      </c>
      <c r="AA620" s="10">
        <f t="shared" si="122"/>
        <v>1.8871402281057644E-4</v>
      </c>
      <c r="AB620" s="5">
        <f t="shared" si="134"/>
        <v>447374510.39000005</v>
      </c>
      <c r="AC620" s="7">
        <f t="shared" si="127"/>
        <v>5.6207999019804288E-3</v>
      </c>
    </row>
    <row r="621" spans="6:29" x14ac:dyDescent="0.25">
      <c r="F621" s="24" t="s">
        <v>1381</v>
      </c>
      <c r="G621" s="5">
        <f t="shared" si="128"/>
        <v>55</v>
      </c>
      <c r="H621" s="5">
        <f t="shared" si="128"/>
        <v>4009859.5100000002</v>
      </c>
      <c r="I621" s="5">
        <f t="shared" si="129"/>
        <v>325046200</v>
      </c>
      <c r="J621" s="5">
        <f t="shared" si="129"/>
        <v>13075077.200216366</v>
      </c>
      <c r="K621" s="5">
        <f t="shared" si="129"/>
        <v>14</v>
      </c>
      <c r="L621" s="5">
        <f t="shared" si="129"/>
        <v>3027581.15</v>
      </c>
      <c r="M621" s="5">
        <f t="shared" si="130"/>
        <v>99785400</v>
      </c>
      <c r="N621" s="5">
        <f t="shared" si="130"/>
        <v>3951598.1864263974</v>
      </c>
      <c r="O621" s="5">
        <f t="shared" si="130"/>
        <v>63</v>
      </c>
      <c r="P621" s="5">
        <f t="shared" si="130"/>
        <v>7279089.0300000012</v>
      </c>
      <c r="Q621" s="5">
        <f t="shared" si="131"/>
        <v>711077700</v>
      </c>
      <c r="R621" s="5">
        <f t="shared" si="131"/>
        <v>23035620.683012806</v>
      </c>
      <c r="S621" s="5">
        <f t="shared" si="131"/>
        <v>132</v>
      </c>
      <c r="T621" s="5">
        <f t="shared" si="131"/>
        <v>14316529.690000001</v>
      </c>
      <c r="U621" s="5">
        <f t="shared" si="132"/>
        <v>1135909300</v>
      </c>
      <c r="V621" s="5">
        <f t="shared" si="132"/>
        <v>40062296.069655567</v>
      </c>
      <c r="W621" s="5">
        <f t="shared" si="132"/>
        <v>44685784556</v>
      </c>
      <c r="Z621" s="5">
        <f t="shared" si="133"/>
        <v>9598530.5320931748</v>
      </c>
      <c r="AA621" s="10">
        <f t="shared" si="122"/>
        <v>3.2038219385090123E-4</v>
      </c>
      <c r="AB621" s="5">
        <f t="shared" si="134"/>
        <v>697821258.76999998</v>
      </c>
      <c r="AC621" s="7">
        <f t="shared" si="127"/>
        <v>1.3754998735653057E-2</v>
      </c>
    </row>
    <row r="622" spans="6:29" x14ac:dyDescent="0.25">
      <c r="F622" s="24" t="s">
        <v>1398</v>
      </c>
      <c r="G622" s="5">
        <f t="shared" si="128"/>
        <v>9</v>
      </c>
      <c r="H622" s="5">
        <f t="shared" si="128"/>
        <v>532330.12</v>
      </c>
      <c r="I622" s="5">
        <f t="shared" si="129"/>
        <v>77025400</v>
      </c>
      <c r="J622" s="5">
        <f t="shared" si="129"/>
        <v>1363576.1564801163</v>
      </c>
      <c r="K622" s="5">
        <f t="shared" si="129"/>
        <v>0</v>
      </c>
      <c r="L622" s="5">
        <f t="shared" si="129"/>
        <v>0</v>
      </c>
      <c r="M622" s="5">
        <f t="shared" si="130"/>
        <v>0</v>
      </c>
      <c r="N622" s="5">
        <f t="shared" si="130"/>
        <v>0</v>
      </c>
      <c r="O622" s="5">
        <f t="shared" si="130"/>
        <v>0</v>
      </c>
      <c r="P622" s="5">
        <f t="shared" si="130"/>
        <v>0</v>
      </c>
      <c r="Q622" s="5">
        <f t="shared" si="131"/>
        <v>0</v>
      </c>
      <c r="R622" s="5">
        <f t="shared" si="131"/>
        <v>0</v>
      </c>
      <c r="S622" s="5">
        <f t="shared" si="131"/>
        <v>9</v>
      </c>
      <c r="T622" s="5">
        <f t="shared" si="131"/>
        <v>532330.12</v>
      </c>
      <c r="U622" s="5">
        <f t="shared" si="132"/>
        <v>77025400</v>
      </c>
      <c r="V622" s="5">
        <f t="shared" si="132"/>
        <v>1363576.1564801163</v>
      </c>
      <c r="W622" s="5">
        <f t="shared" si="132"/>
        <v>53124424495</v>
      </c>
      <c r="Z622" s="5">
        <f t="shared" si="133"/>
        <v>337233.81681681698</v>
      </c>
      <c r="AA622" s="10">
        <f t="shared" si="122"/>
        <v>1.0020440222370827E-5</v>
      </c>
      <c r="AB622" s="5">
        <f t="shared" si="134"/>
        <v>326504293.60000002</v>
      </c>
      <c r="AC622" s="7">
        <f t="shared" si="127"/>
        <v>1.032861813541606E-3</v>
      </c>
    </row>
    <row r="623" spans="6:29" x14ac:dyDescent="0.25">
      <c r="F623" s="24" t="s">
        <v>1412</v>
      </c>
      <c r="G623" s="5">
        <f t="shared" si="128"/>
        <v>8</v>
      </c>
      <c r="H623" s="5">
        <f t="shared" si="128"/>
        <v>580898.46</v>
      </c>
      <c r="I623" s="5">
        <f t="shared" si="129"/>
        <v>53367000</v>
      </c>
      <c r="J623" s="5">
        <f t="shared" si="129"/>
        <v>2305621.7725029164</v>
      </c>
      <c r="K623" s="5">
        <f t="shared" si="129"/>
        <v>60</v>
      </c>
      <c r="L623" s="5">
        <f t="shared" si="129"/>
        <v>756405.5736</v>
      </c>
      <c r="M623" s="5">
        <f t="shared" si="130"/>
        <v>119980600</v>
      </c>
      <c r="N623" s="5">
        <f t="shared" si="130"/>
        <v>3693892.7792719612</v>
      </c>
      <c r="O623" s="5">
        <f t="shared" si="130"/>
        <v>6</v>
      </c>
      <c r="P623" s="5">
        <f t="shared" si="130"/>
        <v>473120.1</v>
      </c>
      <c r="Q623" s="5">
        <f t="shared" si="131"/>
        <v>15278700</v>
      </c>
      <c r="R623" s="5">
        <f t="shared" si="131"/>
        <v>660384.81096792058</v>
      </c>
      <c r="S623" s="5">
        <f t="shared" si="131"/>
        <v>74</v>
      </c>
      <c r="T623" s="5">
        <f t="shared" si="131"/>
        <v>1810424.1335999998</v>
      </c>
      <c r="U623" s="5">
        <f t="shared" si="132"/>
        <v>188626300</v>
      </c>
      <c r="V623" s="5">
        <f t="shared" si="132"/>
        <v>6659899.3627427984</v>
      </c>
      <c r="W623" s="5">
        <f t="shared" si="132"/>
        <v>10923450827</v>
      </c>
      <c r="Z623" s="5">
        <f t="shared" si="133"/>
        <v>2068057.7563137964</v>
      </c>
      <c r="AA623" s="10">
        <f t="shared" si="122"/>
        <v>1.6573738118773698E-4</v>
      </c>
      <c r="AB623" s="5">
        <f t="shared" si="134"/>
        <v>150676198.23000002</v>
      </c>
      <c r="AC623" s="7">
        <f t="shared" si="127"/>
        <v>1.3725178764843833E-2</v>
      </c>
    </row>
    <row r="624" spans="6:29" x14ac:dyDescent="0.25">
      <c r="F624" s="24" t="s">
        <v>1422</v>
      </c>
      <c r="G624" s="5">
        <f t="shared" si="128"/>
        <v>55</v>
      </c>
      <c r="H624" s="5">
        <f t="shared" si="128"/>
        <v>7347686.2299999995</v>
      </c>
      <c r="I624" s="5">
        <f t="shared" si="129"/>
        <v>543397500</v>
      </c>
      <c r="J624" s="5">
        <f t="shared" si="129"/>
        <v>26189621.68572969</v>
      </c>
      <c r="K624" s="5">
        <f t="shared" si="129"/>
        <v>16</v>
      </c>
      <c r="L624" s="5">
        <f t="shared" si="129"/>
        <v>8353427.0499999998</v>
      </c>
      <c r="M624" s="5">
        <f t="shared" si="130"/>
        <v>248540500</v>
      </c>
      <c r="N624" s="5">
        <f t="shared" si="130"/>
        <v>9911634.3957400918</v>
      </c>
      <c r="O624" s="5">
        <f t="shared" si="130"/>
        <v>122</v>
      </c>
      <c r="P624" s="5">
        <f t="shared" si="130"/>
        <v>12905343.52</v>
      </c>
      <c r="Q624" s="5">
        <f t="shared" si="131"/>
        <v>563523100</v>
      </c>
      <c r="R624" s="5">
        <f t="shared" si="131"/>
        <v>19221628.571432851</v>
      </c>
      <c r="S624" s="5">
        <f t="shared" si="131"/>
        <v>193</v>
      </c>
      <c r="T624" s="5">
        <f t="shared" si="131"/>
        <v>28606456.800000001</v>
      </c>
      <c r="U624" s="5">
        <f t="shared" si="132"/>
        <v>1355461100</v>
      </c>
      <c r="V624" s="5">
        <f t="shared" si="132"/>
        <v>55322884.65290264</v>
      </c>
      <c r="W624" s="5">
        <f t="shared" si="132"/>
        <v>102488713763</v>
      </c>
      <c r="Z624" s="5">
        <f t="shared" si="133"/>
        <v>14132867.790080648</v>
      </c>
      <c r="AA624" s="10">
        <f t="shared" si="122"/>
        <v>2.7911811700701987E-4</v>
      </c>
      <c r="AB624" s="5">
        <f t="shared" si="134"/>
        <v>1737745830.7399998</v>
      </c>
      <c r="AC624" s="7">
        <f t="shared" si="127"/>
        <v>8.1328739451282835E-3</v>
      </c>
    </row>
    <row r="625" spans="6:29" x14ac:dyDescent="0.25">
      <c r="F625" s="24" t="s">
        <v>1436</v>
      </c>
      <c r="G625" s="5">
        <f t="shared" si="128"/>
        <v>29</v>
      </c>
      <c r="H625" s="5">
        <f t="shared" si="128"/>
        <v>1286306.0100000002</v>
      </c>
      <c r="I625" s="5">
        <f t="shared" si="129"/>
        <v>157487700</v>
      </c>
      <c r="J625" s="5">
        <f t="shared" si="129"/>
        <v>5772351.5941190794</v>
      </c>
      <c r="K625" s="5">
        <f t="shared" si="129"/>
        <v>30</v>
      </c>
      <c r="L625" s="5">
        <f t="shared" si="129"/>
        <v>7059914.9600000009</v>
      </c>
      <c r="M625" s="5">
        <f t="shared" si="130"/>
        <v>341024680</v>
      </c>
      <c r="N625" s="5">
        <f t="shared" si="130"/>
        <v>12130764.273276355</v>
      </c>
      <c r="O625" s="5">
        <f t="shared" si="130"/>
        <v>4</v>
      </c>
      <c r="P625" s="5">
        <f t="shared" si="130"/>
        <v>997765.15</v>
      </c>
      <c r="Q625" s="5">
        <f t="shared" si="131"/>
        <v>45019000</v>
      </c>
      <c r="R625" s="5">
        <f t="shared" si="131"/>
        <v>1729997.9366111232</v>
      </c>
      <c r="S625" s="5">
        <f t="shared" si="131"/>
        <v>63</v>
      </c>
      <c r="T625" s="5">
        <f t="shared" si="131"/>
        <v>9343986.1199999992</v>
      </c>
      <c r="U625" s="5">
        <f t="shared" si="132"/>
        <v>543531380</v>
      </c>
      <c r="V625" s="5">
        <f t="shared" si="132"/>
        <v>19633113.804006554</v>
      </c>
      <c r="W625" s="5">
        <f t="shared" si="132"/>
        <v>29619029867</v>
      </c>
      <c r="Z625" s="5">
        <f t="shared" si="133"/>
        <v>3220474.8483418431</v>
      </c>
      <c r="AA625" s="10">
        <f t="shared" si="122"/>
        <v>3.1547238926993309E-4</v>
      </c>
      <c r="AB625" s="5">
        <f t="shared" si="134"/>
        <v>328663832.70999992</v>
      </c>
      <c r="AC625" s="7">
        <f t="shared" si="127"/>
        <v>9.7986895052838505E-3</v>
      </c>
    </row>
    <row r="626" spans="6:29" x14ac:dyDescent="0.25">
      <c r="F626" s="24" t="s">
        <v>1450</v>
      </c>
      <c r="G626" s="5">
        <f t="shared" si="128"/>
        <v>48</v>
      </c>
      <c r="H626" s="5">
        <f t="shared" si="128"/>
        <v>12762412.563199999</v>
      </c>
      <c r="I626" s="5">
        <f t="shared" si="129"/>
        <v>966755800</v>
      </c>
      <c r="J626" s="5">
        <f t="shared" si="129"/>
        <v>27313620.698008277</v>
      </c>
      <c r="K626" s="5">
        <f t="shared" si="129"/>
        <v>14</v>
      </c>
      <c r="L626" s="5">
        <f t="shared" si="129"/>
        <v>14856077.699999999</v>
      </c>
      <c r="M626" s="5">
        <f t="shared" si="130"/>
        <v>1251932600</v>
      </c>
      <c r="N626" s="5">
        <f t="shared" si="130"/>
        <v>25384472.777624443</v>
      </c>
      <c r="O626" s="5">
        <f t="shared" si="130"/>
        <v>56</v>
      </c>
      <c r="P626" s="5">
        <f t="shared" si="130"/>
        <v>59993691.069999993</v>
      </c>
      <c r="Q626" s="5">
        <f t="shared" si="131"/>
        <v>3214766696</v>
      </c>
      <c r="R626" s="5">
        <f t="shared" si="131"/>
        <v>92761636.213911444</v>
      </c>
      <c r="S626" s="5">
        <f t="shared" si="131"/>
        <v>118</v>
      </c>
      <c r="T626" s="5">
        <f t="shared" si="131"/>
        <v>87612181.333200008</v>
      </c>
      <c r="U626" s="5">
        <f t="shared" si="132"/>
        <v>5433455096</v>
      </c>
      <c r="V626" s="5">
        <f t="shared" si="132"/>
        <v>145459729.6895442</v>
      </c>
      <c r="W626" s="5">
        <f t="shared" si="132"/>
        <v>90507437768</v>
      </c>
      <c r="Z626" s="5">
        <f t="shared" si="133"/>
        <v>28243735.575535581</v>
      </c>
      <c r="AA626" s="10">
        <f t="shared" si="122"/>
        <v>9.6801084522775383E-4</v>
      </c>
      <c r="AB626" s="5">
        <f t="shared" si="134"/>
        <v>1393357947.27</v>
      </c>
      <c r="AC626" s="7">
        <f t="shared" si="127"/>
        <v>2.0270265534332657E-2</v>
      </c>
    </row>
    <row r="627" spans="6:29" x14ac:dyDescent="0.25">
      <c r="F627" s="24" t="s">
        <v>1456</v>
      </c>
      <c r="G627" s="5">
        <f t="shared" si="128"/>
        <v>5</v>
      </c>
      <c r="H627" s="5">
        <f t="shared" si="128"/>
        <v>189874.65</v>
      </c>
      <c r="I627" s="5">
        <f t="shared" si="129"/>
        <v>20627400</v>
      </c>
      <c r="J627" s="5">
        <f t="shared" si="129"/>
        <v>450712.87601964106</v>
      </c>
      <c r="K627" s="5">
        <f t="shared" si="129"/>
        <v>0</v>
      </c>
      <c r="L627" s="5">
        <f t="shared" si="129"/>
        <v>0</v>
      </c>
      <c r="M627" s="5">
        <f t="shared" si="130"/>
        <v>0</v>
      </c>
      <c r="N627" s="5">
        <f t="shared" si="130"/>
        <v>0</v>
      </c>
      <c r="O627" s="5">
        <f t="shared" si="130"/>
        <v>0</v>
      </c>
      <c r="P627" s="5">
        <f t="shared" si="130"/>
        <v>0</v>
      </c>
      <c r="Q627" s="5">
        <f t="shared" si="131"/>
        <v>0</v>
      </c>
      <c r="R627" s="5">
        <f t="shared" si="131"/>
        <v>0</v>
      </c>
      <c r="S627" s="5">
        <f t="shared" si="131"/>
        <v>5</v>
      </c>
      <c r="T627" s="5">
        <f t="shared" si="131"/>
        <v>189874.65</v>
      </c>
      <c r="U627" s="5">
        <f t="shared" si="132"/>
        <v>20627400</v>
      </c>
      <c r="V627" s="5">
        <f t="shared" si="132"/>
        <v>450712.87601964106</v>
      </c>
      <c r="W627" s="5">
        <f t="shared" si="132"/>
        <v>21683726108</v>
      </c>
      <c r="Z627" s="5">
        <f t="shared" si="133"/>
        <v>47348.087481402843</v>
      </c>
      <c r="AA627" s="10">
        <f t="shared" si="122"/>
        <v>8.7565508369868028E-6</v>
      </c>
      <c r="AB627" s="5">
        <f t="shared" si="134"/>
        <v>139538204.64000002</v>
      </c>
      <c r="AC627" s="7">
        <f t="shared" si="127"/>
        <v>3.3931988449728155E-4</v>
      </c>
    </row>
    <row r="628" spans="6:29" x14ac:dyDescent="0.25">
      <c r="F628" s="24" t="s">
        <v>1480</v>
      </c>
      <c r="G628" s="5">
        <f t="shared" si="128"/>
        <v>25</v>
      </c>
      <c r="H628" s="5">
        <f t="shared" si="128"/>
        <v>1199812.9599999997</v>
      </c>
      <c r="I628" s="5">
        <f t="shared" si="129"/>
        <v>148564400</v>
      </c>
      <c r="J628" s="5">
        <f t="shared" si="129"/>
        <v>4118028.0662976285</v>
      </c>
      <c r="K628" s="5">
        <f t="shared" si="129"/>
        <v>13</v>
      </c>
      <c r="L628" s="5">
        <f t="shared" si="129"/>
        <v>3318126.73</v>
      </c>
      <c r="M628" s="5">
        <f t="shared" si="130"/>
        <v>148462000</v>
      </c>
      <c r="N628" s="5">
        <f t="shared" si="130"/>
        <v>4568157.1285583479</v>
      </c>
      <c r="O628" s="5">
        <f t="shared" si="130"/>
        <v>61</v>
      </c>
      <c r="P628" s="5">
        <f t="shared" si="130"/>
        <v>3963526.0199999996</v>
      </c>
      <c r="Q628" s="5">
        <f t="shared" si="131"/>
        <v>437684560</v>
      </c>
      <c r="R628" s="5">
        <f t="shared" si="131"/>
        <v>17065553.72319429</v>
      </c>
      <c r="S628" s="5">
        <f t="shared" si="131"/>
        <v>99</v>
      </c>
      <c r="T628" s="5">
        <f t="shared" si="131"/>
        <v>8481465.709999999</v>
      </c>
      <c r="U628" s="5">
        <f t="shared" si="132"/>
        <v>734710960</v>
      </c>
      <c r="V628" s="5">
        <f t="shared" si="132"/>
        <v>25751738.918050271</v>
      </c>
      <c r="W628" s="5">
        <f t="shared" si="132"/>
        <v>52947580546</v>
      </c>
      <c r="Z628" s="5">
        <f t="shared" si="133"/>
        <v>8247294.6826745244</v>
      </c>
      <c r="AA628" s="10">
        <f t="shared" si="122"/>
        <v>1.6018608636199041E-4</v>
      </c>
      <c r="AB628" s="5">
        <f t="shared" si="134"/>
        <v>608112121.1099999</v>
      </c>
      <c r="AC628" s="7">
        <f t="shared" si="127"/>
        <v>1.3562128423983003E-2</v>
      </c>
    </row>
    <row r="629" spans="6:29" x14ac:dyDescent="0.25">
      <c r="F629" s="24" t="s">
        <v>1485</v>
      </c>
      <c r="G629" s="5">
        <f t="shared" si="128"/>
        <v>44</v>
      </c>
      <c r="H629" s="5">
        <f t="shared" si="128"/>
        <v>3315618.3799999994</v>
      </c>
      <c r="I629" s="5">
        <f t="shared" si="129"/>
        <v>229367300</v>
      </c>
      <c r="J629" s="5">
        <f t="shared" si="129"/>
        <v>9497438.9401703589</v>
      </c>
      <c r="K629" s="5">
        <f t="shared" si="129"/>
        <v>32</v>
      </c>
      <c r="L629" s="5">
        <f t="shared" si="129"/>
        <v>8974783.2600000016</v>
      </c>
      <c r="M629" s="5">
        <f t="shared" si="130"/>
        <v>946901550</v>
      </c>
      <c r="N629" s="5">
        <f t="shared" si="130"/>
        <v>27076052.349707339</v>
      </c>
      <c r="O629" s="5">
        <f t="shared" si="130"/>
        <v>29</v>
      </c>
      <c r="P629" s="5">
        <f t="shared" si="130"/>
        <v>9345600.2400000002</v>
      </c>
      <c r="Q629" s="5">
        <f t="shared" si="131"/>
        <v>733231400</v>
      </c>
      <c r="R629" s="5">
        <f t="shared" si="131"/>
        <v>21808289.296854928</v>
      </c>
      <c r="S629" s="5">
        <f t="shared" si="131"/>
        <v>105</v>
      </c>
      <c r="T629" s="5">
        <f t="shared" si="131"/>
        <v>21636001.880000006</v>
      </c>
      <c r="U629" s="5">
        <f t="shared" si="132"/>
        <v>1909500250</v>
      </c>
      <c r="V629" s="5">
        <f t="shared" si="132"/>
        <v>58381780.586732626</v>
      </c>
      <c r="W629" s="5">
        <f t="shared" si="132"/>
        <v>74823411134</v>
      </c>
      <c r="Z629" s="5">
        <f t="shared" si="133"/>
        <v>13819576.910243101</v>
      </c>
      <c r="AA629" s="10">
        <f t="shared" si="122"/>
        <v>2.8916085957712422E-4</v>
      </c>
      <c r="AB629" s="5">
        <f t="shared" si="134"/>
        <v>1144675695.53</v>
      </c>
      <c r="AC629" s="7">
        <f t="shared" si="127"/>
        <v>1.2072918962295653E-2</v>
      </c>
    </row>
    <row r="630" spans="6:29" x14ac:dyDescent="0.25">
      <c r="F630" s="24" t="s">
        <v>1492</v>
      </c>
      <c r="G630" s="5">
        <f t="shared" si="128"/>
        <v>58</v>
      </c>
      <c r="H630" s="5">
        <f t="shared" si="128"/>
        <v>3700638.1766610001</v>
      </c>
      <c r="I630" s="5">
        <f t="shared" si="129"/>
        <v>577205000</v>
      </c>
      <c r="J630" s="5">
        <f t="shared" si="129"/>
        <v>13008111.159539139</v>
      </c>
      <c r="K630" s="5">
        <f t="shared" si="129"/>
        <v>10</v>
      </c>
      <c r="L630" s="5">
        <f t="shared" si="129"/>
        <v>685360.33654320985</v>
      </c>
      <c r="M630" s="5">
        <f t="shared" si="130"/>
        <v>387970600</v>
      </c>
      <c r="N630" s="5">
        <f t="shared" si="130"/>
        <v>6625093.7861476792</v>
      </c>
      <c r="O630" s="5">
        <f t="shared" si="130"/>
        <v>53</v>
      </c>
      <c r="P630" s="5">
        <f t="shared" si="130"/>
        <v>5367748.0900000008</v>
      </c>
      <c r="Q630" s="5">
        <f t="shared" si="131"/>
        <v>1432911000</v>
      </c>
      <c r="R630" s="5">
        <f t="shared" si="131"/>
        <v>25535870.375939444</v>
      </c>
      <c r="S630" s="5">
        <f t="shared" si="131"/>
        <v>121</v>
      </c>
      <c r="T630" s="5">
        <f t="shared" si="131"/>
        <v>9753746.6032042094</v>
      </c>
      <c r="U630" s="5">
        <f t="shared" si="132"/>
        <v>2398086600</v>
      </c>
      <c r="V630" s="5">
        <f t="shared" si="132"/>
        <v>45169075.321626268</v>
      </c>
      <c r="W630" s="5">
        <f t="shared" si="132"/>
        <v>136711941538</v>
      </c>
      <c r="Z630" s="5">
        <f t="shared" si="133"/>
        <v>16286062.156610969</v>
      </c>
      <c r="AA630" s="10">
        <f t="shared" si="122"/>
        <v>7.1345242364896777E-5</v>
      </c>
      <c r="AB630" s="5">
        <f t="shared" si="134"/>
        <v>924144855.66000009</v>
      </c>
      <c r="AC630" s="7">
        <f t="shared" si="127"/>
        <v>1.7622845657653843E-2</v>
      </c>
    </row>
    <row r="631" spans="6:29" x14ac:dyDescent="0.25">
      <c r="F631" s="24" t="s">
        <v>1521</v>
      </c>
      <c r="G631" s="5">
        <f t="shared" si="128"/>
        <v>10</v>
      </c>
      <c r="H631" s="5">
        <f t="shared" si="128"/>
        <v>693920.15</v>
      </c>
      <c r="I631" s="5">
        <f t="shared" si="129"/>
        <v>69638570</v>
      </c>
      <c r="J631" s="5">
        <f t="shared" si="129"/>
        <v>1981019.427042925</v>
      </c>
      <c r="K631" s="5">
        <f t="shared" si="129"/>
        <v>1</v>
      </c>
      <c r="L631" s="5">
        <f t="shared" si="129"/>
        <v>463220</v>
      </c>
      <c r="M631" s="5">
        <f t="shared" si="130"/>
        <v>24758900</v>
      </c>
      <c r="N631" s="5">
        <f t="shared" si="130"/>
        <v>729747.72287555644</v>
      </c>
      <c r="O631" s="5">
        <f t="shared" si="130"/>
        <v>19</v>
      </c>
      <c r="P631" s="5">
        <f t="shared" si="130"/>
        <v>3087847.1</v>
      </c>
      <c r="Q631" s="5">
        <f t="shared" si="131"/>
        <v>235932000</v>
      </c>
      <c r="R631" s="5">
        <f t="shared" si="131"/>
        <v>5964145.3214546666</v>
      </c>
      <c r="S631" s="5">
        <f t="shared" si="131"/>
        <v>30</v>
      </c>
      <c r="T631" s="5">
        <f t="shared" si="131"/>
        <v>4244987.25</v>
      </c>
      <c r="U631" s="5">
        <f t="shared" si="132"/>
        <v>330329470</v>
      </c>
      <c r="V631" s="5">
        <f t="shared" si="132"/>
        <v>8674912.4713731483</v>
      </c>
      <c r="W631" s="5">
        <f t="shared" si="132"/>
        <v>95234287190</v>
      </c>
      <c r="Z631" s="5">
        <f t="shared" si="133"/>
        <v>1218273.9466083085</v>
      </c>
      <c r="AA631" s="10">
        <f t="shared" si="122"/>
        <v>4.457414840025958E-5</v>
      </c>
      <c r="AB631" s="5">
        <f t="shared" si="134"/>
        <v>928403020.68999994</v>
      </c>
      <c r="AC631" s="7">
        <f t="shared" si="127"/>
        <v>1.3122253153623662E-3</v>
      </c>
    </row>
    <row r="632" spans="6:29" x14ac:dyDescent="0.25">
      <c r="F632" s="24" t="s">
        <v>1547</v>
      </c>
      <c r="G632" s="5">
        <f t="shared" si="128"/>
        <v>27</v>
      </c>
      <c r="H632" s="5">
        <f t="shared" si="128"/>
        <v>1257405.8900000001</v>
      </c>
      <c r="I632" s="5">
        <f t="shared" si="129"/>
        <v>171376900</v>
      </c>
      <c r="J632" s="5">
        <f t="shared" si="129"/>
        <v>4021080.0169211207</v>
      </c>
      <c r="K632" s="5">
        <f t="shared" si="129"/>
        <v>14</v>
      </c>
      <c r="L632" s="5">
        <f t="shared" si="129"/>
        <v>1290994.3500000001</v>
      </c>
      <c r="M632" s="5">
        <f t="shared" si="130"/>
        <v>107898487</v>
      </c>
      <c r="N632" s="5">
        <f t="shared" si="130"/>
        <v>2363300.7711708103</v>
      </c>
      <c r="O632" s="5">
        <f t="shared" si="130"/>
        <v>6</v>
      </c>
      <c r="P632" s="5">
        <f t="shared" si="130"/>
        <v>554061.38</v>
      </c>
      <c r="Q632" s="5">
        <f t="shared" si="131"/>
        <v>39310800</v>
      </c>
      <c r="R632" s="5">
        <f t="shared" si="131"/>
        <v>642207.71074555593</v>
      </c>
      <c r="S632" s="5">
        <f t="shared" si="131"/>
        <v>47</v>
      </c>
      <c r="T632" s="5">
        <f t="shared" si="131"/>
        <v>3102461.62</v>
      </c>
      <c r="U632" s="5">
        <f t="shared" si="132"/>
        <v>318586187</v>
      </c>
      <c r="V632" s="5">
        <f t="shared" si="132"/>
        <v>7026588.4988374859</v>
      </c>
      <c r="W632" s="5">
        <f t="shared" si="132"/>
        <v>103970150972</v>
      </c>
      <c r="Z632" s="5">
        <f t="shared" si="133"/>
        <v>1155077.3354164921</v>
      </c>
      <c r="AA632" s="10">
        <f t="shared" si="122"/>
        <v>2.9839926084511679E-5</v>
      </c>
      <c r="AB632" s="5">
        <f t="shared" si="134"/>
        <v>793974086.07999992</v>
      </c>
      <c r="AC632" s="7">
        <f t="shared" si="127"/>
        <v>1.4548048301164678E-3</v>
      </c>
    </row>
    <row r="633" spans="6:29" x14ac:dyDescent="0.25">
      <c r="F633" s="24" t="s">
        <v>1570</v>
      </c>
      <c r="G633" s="5">
        <f t="shared" si="128"/>
        <v>39</v>
      </c>
      <c r="H633" s="5">
        <f t="shared" si="128"/>
        <v>4289072.1500000004</v>
      </c>
      <c r="I633" s="5">
        <f t="shared" si="129"/>
        <v>431330626</v>
      </c>
      <c r="J633" s="5">
        <f t="shared" si="129"/>
        <v>18732379.687766887</v>
      </c>
      <c r="K633" s="5">
        <f t="shared" si="129"/>
        <v>11</v>
      </c>
      <c r="L633" s="5">
        <f t="shared" si="129"/>
        <v>1245950</v>
      </c>
      <c r="M633" s="5">
        <f t="shared" si="130"/>
        <v>70436630</v>
      </c>
      <c r="N633" s="5">
        <f t="shared" si="130"/>
        <v>2594908.1790023423</v>
      </c>
      <c r="O633" s="5">
        <f t="shared" si="130"/>
        <v>7</v>
      </c>
      <c r="P633" s="5">
        <f t="shared" si="130"/>
        <v>1431368.93</v>
      </c>
      <c r="Q633" s="5">
        <f t="shared" si="131"/>
        <v>69442900</v>
      </c>
      <c r="R633" s="5">
        <f t="shared" si="131"/>
        <v>3555328.5877074813</v>
      </c>
      <c r="S633" s="5">
        <f t="shared" si="131"/>
        <v>57</v>
      </c>
      <c r="T633" s="5">
        <f t="shared" si="131"/>
        <v>6966391.0800000001</v>
      </c>
      <c r="U633" s="5">
        <f t="shared" si="132"/>
        <v>571210156</v>
      </c>
      <c r="V633" s="5">
        <f t="shared" si="132"/>
        <v>24882616.45447671</v>
      </c>
      <c r="W633" s="5">
        <f t="shared" si="132"/>
        <v>41718535963</v>
      </c>
      <c r="Z633" s="5">
        <f t="shared" si="133"/>
        <v>9291984.836511001</v>
      </c>
      <c r="AA633" s="10">
        <f t="shared" si="122"/>
        <v>1.6698551181610171E-4</v>
      </c>
      <c r="AB633" s="5">
        <f t="shared" si="134"/>
        <v>769837112.41000009</v>
      </c>
      <c r="AC633" s="7">
        <f t="shared" si="127"/>
        <v>1.2070066104532347E-2</v>
      </c>
    </row>
    <row r="634" spans="6:29" x14ac:dyDescent="0.25">
      <c r="F634" s="24" t="s">
        <v>1583</v>
      </c>
      <c r="G634" s="5">
        <f t="shared" si="128"/>
        <v>11</v>
      </c>
      <c r="H634" s="5">
        <f t="shared" si="128"/>
        <v>810890.33</v>
      </c>
      <c r="I634" s="5">
        <f t="shared" ref="I634:W638" si="135">SUMIFS(I$4:I$568,I$4:I$568,"&gt;0",$C$4:$C$568,$F634)</f>
        <v>54043300</v>
      </c>
      <c r="J634" s="5">
        <f t="shared" si="135"/>
        <v>2858516.8721073149</v>
      </c>
      <c r="K634" s="5">
        <f t="shared" si="135"/>
        <v>4</v>
      </c>
      <c r="L634" s="5">
        <f t="shared" si="135"/>
        <v>775369.76</v>
      </c>
      <c r="M634" s="5">
        <f t="shared" si="135"/>
        <v>87205000</v>
      </c>
      <c r="N634" s="5">
        <f t="shared" si="135"/>
        <v>2434255.1158379056</v>
      </c>
      <c r="O634" s="5">
        <f t="shared" si="135"/>
        <v>0</v>
      </c>
      <c r="P634" s="5">
        <f t="shared" si="135"/>
        <v>0</v>
      </c>
      <c r="Q634" s="5">
        <f t="shared" si="135"/>
        <v>0</v>
      </c>
      <c r="R634" s="5">
        <f t="shared" si="135"/>
        <v>0</v>
      </c>
      <c r="S634" s="5">
        <f t="shared" si="135"/>
        <v>15</v>
      </c>
      <c r="T634" s="5">
        <f t="shared" si="135"/>
        <v>1586260.0899999999</v>
      </c>
      <c r="U634" s="5">
        <f t="shared" si="135"/>
        <v>141248300</v>
      </c>
      <c r="V634" s="5">
        <f t="shared" si="135"/>
        <v>5292771.9879452214</v>
      </c>
      <c r="W634" s="5">
        <f t="shared" si="135"/>
        <v>5946915751</v>
      </c>
      <c r="Z634" s="5">
        <f t="shared" si="133"/>
        <v>961247.52777255129</v>
      </c>
      <c r="AA634" s="10">
        <f t="shared" si="122"/>
        <v>2.6673660035174759E-4</v>
      </c>
      <c r="AB634" s="5">
        <f t="shared" si="134"/>
        <v>75061493.920000002</v>
      </c>
      <c r="AC634" s="7">
        <f t="shared" si="127"/>
        <v>1.2806133712140634E-2</v>
      </c>
    </row>
    <row r="635" spans="6:29" x14ac:dyDescent="0.25">
      <c r="F635" s="24" t="s">
        <v>781</v>
      </c>
      <c r="G635" s="5">
        <f t="shared" si="128"/>
        <v>12</v>
      </c>
      <c r="H635" s="5">
        <f t="shared" si="128"/>
        <v>910965.25</v>
      </c>
      <c r="I635" s="5">
        <f t="shared" si="135"/>
        <v>51385500</v>
      </c>
      <c r="J635" s="5">
        <f t="shared" si="135"/>
        <v>1095103.2754767714</v>
      </c>
      <c r="K635" s="5">
        <f t="shared" si="135"/>
        <v>1</v>
      </c>
      <c r="L635" s="5">
        <f t="shared" si="135"/>
        <v>32000</v>
      </c>
      <c r="M635" s="5">
        <f t="shared" si="135"/>
        <v>1700400</v>
      </c>
      <c r="N635" s="5">
        <f t="shared" si="135"/>
        <v>40108.257248346206</v>
      </c>
      <c r="O635" s="5">
        <f t="shared" si="135"/>
        <v>9</v>
      </c>
      <c r="P635" s="5">
        <f t="shared" si="135"/>
        <v>2422280.4</v>
      </c>
      <c r="Q635" s="5">
        <f t="shared" si="135"/>
        <v>151309002</v>
      </c>
      <c r="R635" s="5">
        <f t="shared" si="135"/>
        <v>5124601.6697091889</v>
      </c>
      <c r="S635" s="5">
        <f t="shared" si="135"/>
        <v>22</v>
      </c>
      <c r="T635" s="5">
        <f t="shared" si="135"/>
        <v>3365245.6500000004</v>
      </c>
      <c r="U635" s="5">
        <f t="shared" si="135"/>
        <v>204394902</v>
      </c>
      <c r="V635" s="5">
        <f t="shared" si="135"/>
        <v>6259813.202434307</v>
      </c>
      <c r="W635" s="5">
        <f t="shared" si="135"/>
        <v>63296256952</v>
      </c>
      <c r="Z635" s="5">
        <f t="shared" si="133"/>
        <v>862147.50102435029</v>
      </c>
      <c r="AA635" s="10">
        <f t="shared" si="122"/>
        <v>5.3166582228582592E-5</v>
      </c>
      <c r="AB635" s="5">
        <f t="shared" si="134"/>
        <v>398282345.41999996</v>
      </c>
      <c r="AC635" s="7">
        <f t="shared" si="127"/>
        <v>2.1646641156418608E-3</v>
      </c>
    </row>
    <row r="636" spans="6:29" x14ac:dyDescent="0.25">
      <c r="F636" s="24" t="s">
        <v>1604</v>
      </c>
      <c r="G636" s="5">
        <f t="shared" si="128"/>
        <v>5</v>
      </c>
      <c r="H636" s="5">
        <f t="shared" si="128"/>
        <v>15637.779999999999</v>
      </c>
      <c r="I636" s="5">
        <f t="shared" si="135"/>
        <v>24221800</v>
      </c>
      <c r="J636" s="5">
        <f t="shared" si="135"/>
        <v>1012055.9507639102</v>
      </c>
      <c r="K636" s="5">
        <f t="shared" si="135"/>
        <v>1</v>
      </c>
      <c r="L636" s="5">
        <f t="shared" si="135"/>
        <v>0</v>
      </c>
      <c r="M636" s="5">
        <f t="shared" si="135"/>
        <v>12127700</v>
      </c>
      <c r="N636" s="5">
        <f t="shared" si="135"/>
        <v>519699.02945427474</v>
      </c>
      <c r="O636" s="5">
        <f t="shared" si="135"/>
        <v>4</v>
      </c>
      <c r="P636" s="5">
        <f t="shared" si="135"/>
        <v>9778.6</v>
      </c>
      <c r="Q636" s="5">
        <f t="shared" si="135"/>
        <v>49848800</v>
      </c>
      <c r="R636" s="5">
        <f t="shared" si="135"/>
        <v>2115084.3950713412</v>
      </c>
      <c r="S636" s="5">
        <f t="shared" si="135"/>
        <v>10</v>
      </c>
      <c r="T636" s="5">
        <f t="shared" si="135"/>
        <v>25416.379999999997</v>
      </c>
      <c r="U636" s="5">
        <f t="shared" si="135"/>
        <v>86198300</v>
      </c>
      <c r="V636" s="5">
        <f t="shared" si="135"/>
        <v>3646839.3752895258</v>
      </c>
      <c r="W636" s="5">
        <f t="shared" si="135"/>
        <v>18369954429</v>
      </c>
      <c r="Z636" s="5">
        <f t="shared" si="133"/>
        <v>1233381.3011199117</v>
      </c>
      <c r="AA636" s="10">
        <f t="shared" si="122"/>
        <v>1.3835842706216001E-6</v>
      </c>
      <c r="AB636" s="5">
        <f t="shared" si="134"/>
        <v>169546993.65000001</v>
      </c>
      <c r="AC636" s="7">
        <f t="shared" si="127"/>
        <v>7.2745689827211609E-3</v>
      </c>
    </row>
    <row r="637" spans="6:29" x14ac:dyDescent="0.25">
      <c r="F637" s="24" t="s">
        <v>1626</v>
      </c>
      <c r="G637" s="5">
        <f t="shared" si="128"/>
        <v>42</v>
      </c>
      <c r="H637" s="5">
        <f t="shared" si="128"/>
        <v>4089865.3200000003</v>
      </c>
      <c r="I637" s="5">
        <f t="shared" si="135"/>
        <v>118189500</v>
      </c>
      <c r="J637" s="5">
        <f t="shared" si="135"/>
        <v>12980960.922777686</v>
      </c>
      <c r="K637" s="5">
        <f t="shared" si="135"/>
        <v>24</v>
      </c>
      <c r="L637" s="5">
        <f t="shared" si="135"/>
        <v>14166462.59</v>
      </c>
      <c r="M637" s="5">
        <f t="shared" si="135"/>
        <v>134852767</v>
      </c>
      <c r="N637" s="5">
        <f t="shared" si="135"/>
        <v>27106561.326211888</v>
      </c>
      <c r="O637" s="5">
        <f t="shared" si="135"/>
        <v>13</v>
      </c>
      <c r="P637" s="5">
        <f t="shared" si="135"/>
        <v>3103035.67</v>
      </c>
      <c r="Q637" s="5">
        <f t="shared" si="135"/>
        <v>46519300</v>
      </c>
      <c r="R637" s="5">
        <f t="shared" si="135"/>
        <v>4354798.5173059748</v>
      </c>
      <c r="S637" s="5">
        <f t="shared" si="135"/>
        <v>79</v>
      </c>
      <c r="T637" s="5">
        <f t="shared" si="135"/>
        <v>21359363.580000002</v>
      </c>
      <c r="U637" s="5">
        <f t="shared" si="135"/>
        <v>299561567</v>
      </c>
      <c r="V637" s="5">
        <f t="shared" si="135"/>
        <v>44442320.76629556</v>
      </c>
      <c r="W637" s="5">
        <f t="shared" si="135"/>
        <v>35587473782</v>
      </c>
      <c r="Z637" s="5">
        <f t="shared" si="133"/>
        <v>13179220.616938017</v>
      </c>
      <c r="AA637" s="10">
        <f t="shared" si="122"/>
        <v>6.0019330708445742E-4</v>
      </c>
      <c r="AB637" s="5">
        <f t="shared" si="134"/>
        <v>1010195544.71</v>
      </c>
      <c r="AC637" s="7">
        <f t="shared" si="127"/>
        <v>1.3046207425832013E-2</v>
      </c>
    </row>
    <row r="638" spans="6:29" x14ac:dyDescent="0.25">
      <c r="F638" s="24" t="s">
        <v>1638</v>
      </c>
      <c r="G638" s="5">
        <f t="shared" si="128"/>
        <v>2</v>
      </c>
      <c r="H638" s="5">
        <f t="shared" si="128"/>
        <v>59099.65</v>
      </c>
      <c r="I638" s="5">
        <f t="shared" si="135"/>
        <v>5967900</v>
      </c>
      <c r="J638" s="5">
        <f t="shared" si="135"/>
        <v>185229.02220609973</v>
      </c>
      <c r="K638" s="5">
        <f t="shared" si="135"/>
        <v>0</v>
      </c>
      <c r="L638" s="5">
        <f t="shared" si="135"/>
        <v>0</v>
      </c>
      <c r="M638" s="5">
        <f t="shared" si="135"/>
        <v>0</v>
      </c>
      <c r="N638" s="5">
        <f t="shared" si="135"/>
        <v>0</v>
      </c>
      <c r="O638" s="5">
        <f t="shared" si="135"/>
        <v>3</v>
      </c>
      <c r="P638" s="5">
        <f t="shared" si="135"/>
        <v>101921.61</v>
      </c>
      <c r="Q638" s="5">
        <f t="shared" si="135"/>
        <v>9195100</v>
      </c>
      <c r="R638" s="5">
        <f t="shared" si="135"/>
        <v>285753.76606773393</v>
      </c>
      <c r="S638" s="5">
        <f t="shared" si="135"/>
        <v>5</v>
      </c>
      <c r="T638" s="5">
        <f t="shared" si="135"/>
        <v>161021.26</v>
      </c>
      <c r="U638" s="5">
        <f t="shared" si="135"/>
        <v>15163000</v>
      </c>
      <c r="V638" s="5">
        <f t="shared" si="135"/>
        <v>470982.78827383369</v>
      </c>
      <c r="W638" s="5">
        <f t="shared" si="135"/>
        <v>11567372238</v>
      </c>
      <c r="Z638" s="5">
        <f t="shared" si="133"/>
        <v>68737.749094508792</v>
      </c>
      <c r="AA638" s="10">
        <f t="shared" si="122"/>
        <v>1.3920297253945776E-5</v>
      </c>
      <c r="AB638" s="5">
        <f t="shared" si="134"/>
        <v>113502135.65000001</v>
      </c>
      <c r="AC638" s="7">
        <f t="shared" si="127"/>
        <v>6.0560753946050348E-4</v>
      </c>
    </row>
  </sheetData>
  <sheetProtection algorithmName="SHA-512" hashValue="j2c3La2ThdK6FjccaNIy2ZngpIRUd1YmkJTYAbMd5zQiNieLKeNjaqIXhAU66akOP2TEZsu/ZWWXoJGIehSGqg==" saltValue="SSvYfyU05pTVqcvxOpdDmg==" spinCount="100000" sheet="1" objects="1" scenarios="1"/>
  <autoFilter ref="A3:AC568" xr:uid="{1E49D6E3-51D0-4E1C-8AAD-15714DBE58D6}"/>
  <mergeCells count="4">
    <mergeCell ref="K2:N2"/>
    <mergeCell ref="G2:J2"/>
    <mergeCell ref="O2:R2"/>
    <mergeCell ref="S2:V2"/>
  </mergeCells>
  <pageMargins left="0.7" right="0.7" top="0.75" bottom="0.75" header="0.3" footer="0.3"/>
  <pageSetup scale="77" orientation="portrait" r:id="rId1"/>
  <rowBreaks count="2" manualBreakCount="2">
    <brk id="516" max="28" man="1"/>
    <brk id="569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A3AA8-4BD1-483F-854A-7E711164E25A}">
  <sheetPr codeName="Sheet1"/>
  <dimension ref="A1:BC1605"/>
  <sheetViews>
    <sheetView zoomScaleNormal="100" workbookViewId="0">
      <pane xSplit="2" ySplit="2" topLeftCell="C9" activePane="bottomRight" state="frozen"/>
      <selection pane="topRight" activeCell="C1" sqref="C1"/>
      <selection pane="bottomLeft" activeCell="A2" sqref="A2"/>
      <selection pane="bottomRight" activeCell="C14" sqref="C14"/>
    </sheetView>
  </sheetViews>
  <sheetFormatPr defaultRowHeight="15" x14ac:dyDescent="0.25"/>
  <cols>
    <col min="1" max="1" width="10" bestFit="1" customWidth="1"/>
    <col min="2" max="2" width="29.140625" bestFit="1" customWidth="1"/>
    <col min="3" max="3" width="61.140625" bestFit="1" customWidth="1"/>
    <col min="4" max="4" width="14.42578125" bestFit="1" customWidth="1"/>
    <col min="5" max="5" width="14.28515625" style="3" bestFit="1" customWidth="1"/>
    <col min="6" max="6" width="18" style="3" bestFit="1" customWidth="1"/>
    <col min="7" max="7" width="24.85546875" style="3" bestFit="1" customWidth="1"/>
    <col min="8" max="8" width="18.42578125" customWidth="1"/>
    <col min="9" max="9" width="12.5703125" bestFit="1" customWidth="1"/>
    <col min="10" max="10" width="11.5703125" bestFit="1" customWidth="1"/>
  </cols>
  <sheetData>
    <row r="1" spans="1:55" s="28" customFormat="1" ht="50.25" customHeight="1" x14ac:dyDescent="0.25">
      <c r="A1" s="103" t="s">
        <v>3883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</row>
    <row r="2" spans="1:55" s="1" customFormat="1" ht="31.5" x14ac:dyDescent="0.25">
      <c r="A2" s="62" t="s">
        <v>3880</v>
      </c>
      <c r="B2" s="62" t="s">
        <v>0</v>
      </c>
      <c r="C2" s="62" t="s">
        <v>1</v>
      </c>
      <c r="D2" s="62" t="s">
        <v>2</v>
      </c>
      <c r="E2" s="62" t="s">
        <v>3</v>
      </c>
      <c r="F2" s="62" t="s">
        <v>4</v>
      </c>
      <c r="G2" s="62" t="s">
        <v>3549</v>
      </c>
      <c r="H2" s="62" t="s">
        <v>3881</v>
      </c>
      <c r="R2"/>
    </row>
    <row r="3" spans="1:55" x14ac:dyDescent="0.25">
      <c r="A3" t="s">
        <v>5</v>
      </c>
      <c r="B3" t="s">
        <v>1085</v>
      </c>
      <c r="C3" t="s">
        <v>6</v>
      </c>
      <c r="D3" t="s">
        <v>7</v>
      </c>
      <c r="E3" s="3">
        <v>12805.52</v>
      </c>
      <c r="F3" s="3">
        <v>5031200</v>
      </c>
      <c r="G3" s="3">
        <v>200443.008</v>
      </c>
      <c r="H3" s="72">
        <v>2020</v>
      </c>
      <c r="W3" s="28"/>
    </row>
    <row r="4" spans="1:55" x14ac:dyDescent="0.25">
      <c r="A4" t="s">
        <v>5</v>
      </c>
      <c r="B4" t="s">
        <v>1085</v>
      </c>
      <c r="C4" t="s">
        <v>8</v>
      </c>
      <c r="D4" t="s">
        <v>7</v>
      </c>
      <c r="E4" s="3">
        <v>192659.64</v>
      </c>
      <c r="F4" s="3">
        <v>234415700</v>
      </c>
      <c r="G4" s="3">
        <v>9339121.4879999999</v>
      </c>
      <c r="H4" s="72">
        <v>2020</v>
      </c>
      <c r="I4" s="28"/>
      <c r="J4" s="28"/>
      <c r="W4" s="28"/>
    </row>
    <row r="5" spans="1:55" x14ac:dyDescent="0.25">
      <c r="A5" t="s">
        <v>5</v>
      </c>
      <c r="B5" t="s">
        <v>1085</v>
      </c>
      <c r="C5" t="s">
        <v>9</v>
      </c>
      <c r="D5" t="s">
        <v>7</v>
      </c>
      <c r="E5" s="3">
        <v>491042</v>
      </c>
      <c r="F5" s="3">
        <v>14575700</v>
      </c>
      <c r="G5" s="3">
        <v>580695.88799999992</v>
      </c>
      <c r="H5" s="72">
        <v>2020</v>
      </c>
      <c r="I5" s="28"/>
      <c r="J5" s="28"/>
      <c r="W5" s="28"/>
    </row>
    <row r="6" spans="1:55" x14ac:dyDescent="0.25">
      <c r="A6" t="s">
        <v>5</v>
      </c>
      <c r="B6" t="s">
        <v>1085</v>
      </c>
      <c r="C6" t="s">
        <v>10</v>
      </c>
      <c r="D6" t="s">
        <v>7</v>
      </c>
      <c r="E6" s="3">
        <v>133374</v>
      </c>
      <c r="F6" s="3">
        <v>19438200</v>
      </c>
      <c r="G6" s="3">
        <v>774417.88800000004</v>
      </c>
      <c r="H6" s="72">
        <v>2020</v>
      </c>
      <c r="I6" s="28"/>
      <c r="J6" s="28"/>
      <c r="W6" s="28"/>
    </row>
    <row r="7" spans="1:55" x14ac:dyDescent="0.25">
      <c r="A7" t="s">
        <v>5</v>
      </c>
      <c r="B7" t="s">
        <v>1085</v>
      </c>
      <c r="C7" t="s">
        <v>11</v>
      </c>
      <c r="D7" t="s">
        <v>7</v>
      </c>
      <c r="E7" s="3">
        <v>113900</v>
      </c>
      <c r="F7" s="3">
        <v>231417800</v>
      </c>
      <c r="G7" s="3">
        <v>9219685.1520000007</v>
      </c>
      <c r="H7" s="72">
        <v>2020</v>
      </c>
      <c r="I7" s="28"/>
      <c r="J7" s="28"/>
      <c r="W7" s="28"/>
    </row>
    <row r="8" spans="1:55" x14ac:dyDescent="0.25">
      <c r="A8" t="s">
        <v>5</v>
      </c>
      <c r="B8" t="s">
        <v>1085</v>
      </c>
      <c r="C8" t="s">
        <v>12</v>
      </c>
      <c r="D8" t="s">
        <v>7</v>
      </c>
      <c r="E8" s="3">
        <v>19008</v>
      </c>
      <c r="F8" s="3">
        <v>2180000</v>
      </c>
      <c r="G8" s="3">
        <v>86851.199999999997</v>
      </c>
      <c r="H8" s="72">
        <v>2020</v>
      </c>
      <c r="I8" s="28"/>
      <c r="J8" s="28"/>
      <c r="W8" s="28"/>
    </row>
    <row r="9" spans="1:55" x14ac:dyDescent="0.25">
      <c r="A9" t="s">
        <v>5</v>
      </c>
      <c r="B9" t="s">
        <v>1085</v>
      </c>
      <c r="C9" t="s">
        <v>13</v>
      </c>
      <c r="D9" t="s">
        <v>7</v>
      </c>
      <c r="E9" s="3">
        <v>57442</v>
      </c>
      <c r="F9" s="3">
        <v>10945300</v>
      </c>
      <c r="G9" s="3">
        <v>436060.75199999998</v>
      </c>
      <c r="H9" s="72">
        <v>2020</v>
      </c>
      <c r="I9" s="28"/>
      <c r="J9" s="28"/>
      <c r="W9" s="28"/>
    </row>
    <row r="10" spans="1:55" x14ac:dyDescent="0.25">
      <c r="A10" t="s">
        <v>5</v>
      </c>
      <c r="B10" t="s">
        <v>1085</v>
      </c>
      <c r="C10" t="s">
        <v>14</v>
      </c>
      <c r="D10" t="s">
        <v>7</v>
      </c>
      <c r="E10" s="3">
        <v>60677.68</v>
      </c>
      <c r="F10" s="3">
        <v>1147400</v>
      </c>
      <c r="G10" s="3">
        <v>45712.415999999997</v>
      </c>
      <c r="H10" s="72">
        <v>2020</v>
      </c>
      <c r="I10" s="28"/>
      <c r="J10" s="28"/>
      <c r="W10" s="28"/>
    </row>
    <row r="11" spans="1:55" x14ac:dyDescent="0.25">
      <c r="A11" t="s">
        <v>5</v>
      </c>
      <c r="B11" t="s">
        <v>1085</v>
      </c>
      <c r="C11" t="s">
        <v>15</v>
      </c>
      <c r="D11" t="s">
        <v>7</v>
      </c>
      <c r="E11" s="3">
        <v>496817</v>
      </c>
      <c r="F11" s="3">
        <v>24090200</v>
      </c>
      <c r="G11" s="3">
        <v>959753.56799999997</v>
      </c>
      <c r="H11" s="72">
        <v>2020</v>
      </c>
      <c r="I11" s="28"/>
      <c r="J11" s="28"/>
      <c r="W11" s="28"/>
    </row>
    <row r="12" spans="1:55" x14ac:dyDescent="0.25">
      <c r="A12" t="s">
        <v>5</v>
      </c>
      <c r="B12" t="s">
        <v>1085</v>
      </c>
      <c r="C12" t="s">
        <v>3550</v>
      </c>
      <c r="D12" t="s">
        <v>7</v>
      </c>
      <c r="E12" s="3">
        <v>0</v>
      </c>
      <c r="F12" s="3">
        <v>1669200</v>
      </c>
      <c r="G12" s="3">
        <v>66500.928</v>
      </c>
      <c r="H12" s="72">
        <v>2020</v>
      </c>
      <c r="I12" s="28"/>
      <c r="J12" s="28"/>
      <c r="W12" s="28"/>
    </row>
    <row r="13" spans="1:55" x14ac:dyDescent="0.25">
      <c r="A13" t="s">
        <v>5</v>
      </c>
      <c r="B13" t="s">
        <v>1085</v>
      </c>
      <c r="C13" t="s">
        <v>16</v>
      </c>
      <c r="D13" t="s">
        <v>7</v>
      </c>
      <c r="E13" s="3">
        <v>75014</v>
      </c>
      <c r="F13" s="3">
        <v>3621200</v>
      </c>
      <c r="G13" s="3">
        <v>144268.60800000001</v>
      </c>
      <c r="H13" s="72">
        <v>2020</v>
      </c>
      <c r="I13" s="28"/>
      <c r="J13" s="28"/>
      <c r="W13" s="28"/>
    </row>
    <row r="14" spans="1:55" x14ac:dyDescent="0.25">
      <c r="A14" t="s">
        <v>5</v>
      </c>
      <c r="B14" t="s">
        <v>1085</v>
      </c>
      <c r="C14" t="s">
        <v>17</v>
      </c>
      <c r="D14" t="s">
        <v>7</v>
      </c>
      <c r="E14" s="3">
        <v>91324</v>
      </c>
      <c r="F14" s="3">
        <v>4134700</v>
      </c>
      <c r="G14" s="3">
        <v>164726.448</v>
      </c>
      <c r="H14" s="72">
        <v>2020</v>
      </c>
      <c r="I14" s="28"/>
      <c r="J14" s="28"/>
      <c r="W14" s="28"/>
    </row>
    <row r="15" spans="1:55" x14ac:dyDescent="0.25">
      <c r="A15" t="s">
        <v>5</v>
      </c>
      <c r="B15" t="s">
        <v>1085</v>
      </c>
      <c r="C15" t="s">
        <v>18</v>
      </c>
      <c r="D15" t="s">
        <v>7</v>
      </c>
      <c r="E15" s="3">
        <v>38917.47</v>
      </c>
      <c r="F15" s="3">
        <v>18235100</v>
      </c>
      <c r="G15" s="3">
        <v>726486.38399999996</v>
      </c>
      <c r="H15" s="72">
        <v>2020</v>
      </c>
      <c r="I15" s="28"/>
      <c r="J15" s="28"/>
      <c r="W15" s="28"/>
    </row>
    <row r="16" spans="1:55" x14ac:dyDescent="0.25">
      <c r="A16" t="s">
        <v>5</v>
      </c>
      <c r="B16" t="s">
        <v>1085</v>
      </c>
      <c r="C16" t="s">
        <v>19</v>
      </c>
      <c r="D16" t="s">
        <v>7</v>
      </c>
      <c r="E16" s="3">
        <v>88587.89</v>
      </c>
      <c r="F16" s="3">
        <v>7944000</v>
      </c>
      <c r="G16" s="3">
        <v>316488.96000000002</v>
      </c>
      <c r="H16" s="72">
        <v>2020</v>
      </c>
      <c r="I16" s="28"/>
      <c r="J16" s="28"/>
      <c r="W16" s="28"/>
    </row>
    <row r="17" spans="1:23" x14ac:dyDescent="0.25">
      <c r="A17" t="s">
        <v>5</v>
      </c>
      <c r="B17" t="s">
        <v>1085</v>
      </c>
      <c r="C17" t="s">
        <v>20</v>
      </c>
      <c r="D17" t="s">
        <v>7</v>
      </c>
      <c r="E17" s="3">
        <v>33542.78</v>
      </c>
      <c r="F17" s="3">
        <v>4629900</v>
      </c>
      <c r="G17" s="3">
        <v>184455.21599999999</v>
      </c>
      <c r="H17" s="72">
        <v>2020</v>
      </c>
      <c r="I17" s="28"/>
      <c r="J17" s="28"/>
      <c r="W17" s="28"/>
    </row>
    <row r="18" spans="1:23" x14ac:dyDescent="0.25">
      <c r="A18" t="s">
        <v>5</v>
      </c>
      <c r="B18" t="s">
        <v>1085</v>
      </c>
      <c r="C18" t="s">
        <v>21</v>
      </c>
      <c r="D18" t="s">
        <v>7</v>
      </c>
      <c r="E18" s="3">
        <v>77756</v>
      </c>
      <c r="F18" s="3">
        <v>13108800</v>
      </c>
      <c r="G18" s="3">
        <v>522254.592</v>
      </c>
      <c r="H18" s="72">
        <v>2020</v>
      </c>
      <c r="I18" s="28"/>
      <c r="J18" s="28"/>
      <c r="W18" s="28"/>
    </row>
    <row r="19" spans="1:23" x14ac:dyDescent="0.25">
      <c r="A19" t="s">
        <v>5</v>
      </c>
      <c r="B19" t="s">
        <v>1085</v>
      </c>
      <c r="C19" t="s">
        <v>22</v>
      </c>
      <c r="D19" t="s">
        <v>23</v>
      </c>
      <c r="E19" s="3">
        <v>648048.01</v>
      </c>
      <c r="F19" s="3">
        <v>92854600</v>
      </c>
      <c r="G19" s="3">
        <v>3699327.264</v>
      </c>
      <c r="H19" s="72">
        <v>2020</v>
      </c>
      <c r="I19" s="28"/>
      <c r="J19" s="28"/>
      <c r="W19" s="28"/>
    </row>
    <row r="20" spans="1:23" x14ac:dyDescent="0.25">
      <c r="A20" t="s">
        <v>5</v>
      </c>
      <c r="B20" t="s">
        <v>1085</v>
      </c>
      <c r="C20" t="s">
        <v>24</v>
      </c>
      <c r="D20" t="s">
        <v>23</v>
      </c>
      <c r="E20" s="3">
        <v>258236.57</v>
      </c>
      <c r="F20" s="3">
        <v>49511200</v>
      </c>
      <c r="G20" s="3">
        <v>1972526.2080000001</v>
      </c>
      <c r="H20" s="72">
        <v>2020</v>
      </c>
      <c r="I20" s="28"/>
      <c r="J20" s="28"/>
      <c r="W20" s="28"/>
    </row>
    <row r="21" spans="1:23" x14ac:dyDescent="0.25">
      <c r="A21" t="s">
        <v>5</v>
      </c>
      <c r="B21" t="s">
        <v>1085</v>
      </c>
      <c r="C21" t="s">
        <v>25</v>
      </c>
      <c r="D21" t="s">
        <v>23</v>
      </c>
      <c r="E21" s="3">
        <v>91717</v>
      </c>
      <c r="F21" s="22">
        <v>0</v>
      </c>
      <c r="G21" s="22">
        <v>0</v>
      </c>
      <c r="H21" s="72">
        <v>2020</v>
      </c>
      <c r="I21" s="28"/>
      <c r="J21" s="28"/>
      <c r="W21" s="28"/>
    </row>
    <row r="22" spans="1:23" x14ac:dyDescent="0.25">
      <c r="A22" t="s">
        <v>5</v>
      </c>
      <c r="B22" t="s">
        <v>1085</v>
      </c>
      <c r="C22" t="s">
        <v>26</v>
      </c>
      <c r="D22" t="s">
        <v>23</v>
      </c>
      <c r="E22" s="3">
        <v>165246.39999999999</v>
      </c>
      <c r="F22" s="3">
        <v>16923700</v>
      </c>
      <c r="G22" s="3">
        <v>674240.20799999998</v>
      </c>
      <c r="H22" s="72">
        <v>2020</v>
      </c>
      <c r="I22" s="28"/>
      <c r="J22" s="28"/>
      <c r="W22" s="28"/>
    </row>
    <row r="23" spans="1:23" x14ac:dyDescent="0.25">
      <c r="A23" t="s">
        <v>5</v>
      </c>
      <c r="B23" t="s">
        <v>1085</v>
      </c>
      <c r="C23" t="s">
        <v>27</v>
      </c>
      <c r="D23" t="s">
        <v>7</v>
      </c>
      <c r="E23" s="3">
        <v>316164.19</v>
      </c>
      <c r="F23" s="3">
        <v>10000000</v>
      </c>
      <c r="G23" s="3">
        <v>398400</v>
      </c>
      <c r="H23" s="72">
        <v>2020</v>
      </c>
      <c r="I23" s="28"/>
      <c r="J23" s="28"/>
      <c r="W23" s="28"/>
    </row>
    <row r="24" spans="1:23" x14ac:dyDescent="0.25">
      <c r="A24" t="s">
        <v>28</v>
      </c>
      <c r="B24" t="s">
        <v>29</v>
      </c>
      <c r="C24" t="s">
        <v>30</v>
      </c>
      <c r="D24" t="s">
        <v>7</v>
      </c>
      <c r="E24" s="3">
        <v>69845.119999999995</v>
      </c>
      <c r="F24" s="3">
        <v>12856600</v>
      </c>
      <c r="G24" s="3">
        <v>675614.33</v>
      </c>
      <c r="H24" s="72">
        <v>2020</v>
      </c>
      <c r="I24" s="28"/>
      <c r="J24" s="28"/>
      <c r="W24" s="28"/>
    </row>
    <row r="25" spans="1:23" x14ac:dyDescent="0.25">
      <c r="A25" t="s">
        <v>31</v>
      </c>
      <c r="B25" t="s">
        <v>32</v>
      </c>
      <c r="C25" t="s">
        <v>3820</v>
      </c>
      <c r="D25" t="s">
        <v>23</v>
      </c>
      <c r="E25" s="3">
        <v>38807.47</v>
      </c>
      <c r="F25" s="3">
        <v>1543900</v>
      </c>
      <c r="G25" s="3">
        <v>49574.629000000001</v>
      </c>
      <c r="H25" s="72">
        <v>2020</v>
      </c>
      <c r="I25" s="28"/>
      <c r="J25" s="28"/>
      <c r="W25" s="28"/>
    </row>
    <row r="26" spans="1:23" x14ac:dyDescent="0.25">
      <c r="A26" t="s">
        <v>31</v>
      </c>
      <c r="B26" t="s">
        <v>32</v>
      </c>
      <c r="C26" t="s">
        <v>3821</v>
      </c>
      <c r="D26" t="s">
        <v>23</v>
      </c>
      <c r="E26" s="3">
        <v>4320.25</v>
      </c>
      <c r="F26" s="3">
        <v>687500</v>
      </c>
      <c r="G26" s="3">
        <v>22075.625</v>
      </c>
      <c r="H26" s="72">
        <v>2020</v>
      </c>
      <c r="I26" s="28"/>
      <c r="J26" s="28"/>
      <c r="W26" s="28"/>
    </row>
    <row r="27" spans="1:23" x14ac:dyDescent="0.25">
      <c r="A27" t="s">
        <v>31</v>
      </c>
      <c r="B27" t="s">
        <v>32</v>
      </c>
      <c r="C27" t="s">
        <v>3822</v>
      </c>
      <c r="D27" t="s">
        <v>23</v>
      </c>
      <c r="E27" s="3">
        <v>18604.41</v>
      </c>
      <c r="F27" s="3">
        <v>2960600</v>
      </c>
      <c r="G27" s="3">
        <v>95064.865999999995</v>
      </c>
      <c r="H27" s="72">
        <v>2020</v>
      </c>
      <c r="I27" s="28"/>
      <c r="J27" s="28"/>
      <c r="W27" s="28"/>
    </row>
    <row r="28" spans="1:23" x14ac:dyDescent="0.25">
      <c r="A28" t="s">
        <v>31</v>
      </c>
      <c r="B28" t="s">
        <v>32</v>
      </c>
      <c r="C28" t="s">
        <v>3823</v>
      </c>
      <c r="D28" t="s">
        <v>23</v>
      </c>
      <c r="E28" s="3">
        <v>103391.28</v>
      </c>
      <c r="F28" s="3">
        <v>16453100</v>
      </c>
      <c r="G28" s="3">
        <v>528309.04099999997</v>
      </c>
      <c r="H28" s="72">
        <v>2020</v>
      </c>
      <c r="I28" s="28"/>
      <c r="J28" s="28"/>
      <c r="W28" s="28"/>
    </row>
    <row r="29" spans="1:23" x14ac:dyDescent="0.25">
      <c r="A29" t="s">
        <v>31</v>
      </c>
      <c r="B29" t="s">
        <v>32</v>
      </c>
      <c r="C29" t="s">
        <v>3824</v>
      </c>
      <c r="D29" t="s">
        <v>23</v>
      </c>
      <c r="E29" s="3">
        <v>0</v>
      </c>
      <c r="F29" s="3">
        <v>3839100</v>
      </c>
      <c r="G29" s="3">
        <v>123273.501</v>
      </c>
      <c r="H29" s="72">
        <v>2020</v>
      </c>
      <c r="I29" s="28"/>
      <c r="J29" s="28"/>
      <c r="W29" s="28"/>
    </row>
    <row r="30" spans="1:23" x14ac:dyDescent="0.25">
      <c r="A30" t="s">
        <v>31</v>
      </c>
      <c r="B30" t="s">
        <v>32</v>
      </c>
      <c r="C30" t="s">
        <v>3825</v>
      </c>
      <c r="D30" t="s">
        <v>23</v>
      </c>
      <c r="E30" s="3">
        <v>0</v>
      </c>
      <c r="F30" s="3">
        <v>779200</v>
      </c>
      <c r="G30" s="3">
        <v>25020.112000000001</v>
      </c>
      <c r="H30" s="72">
        <v>2020</v>
      </c>
      <c r="I30" s="28"/>
      <c r="J30" s="28"/>
      <c r="W30" s="28"/>
    </row>
    <row r="31" spans="1:23" x14ac:dyDescent="0.25">
      <c r="A31" t="s">
        <v>33</v>
      </c>
      <c r="B31" t="s">
        <v>1086</v>
      </c>
      <c r="C31" t="s">
        <v>34</v>
      </c>
      <c r="D31" t="s">
        <v>23</v>
      </c>
      <c r="E31" s="3">
        <v>153509.58000000002</v>
      </c>
      <c r="F31" s="3">
        <v>4658900</v>
      </c>
      <c r="G31" s="3">
        <v>143494.12</v>
      </c>
      <c r="H31" s="72">
        <v>2020</v>
      </c>
      <c r="I31" s="28"/>
      <c r="J31" s="28"/>
      <c r="W31" s="2"/>
    </row>
    <row r="32" spans="1:23" x14ac:dyDescent="0.25">
      <c r="A32" t="s">
        <v>35</v>
      </c>
      <c r="B32" t="s">
        <v>3853</v>
      </c>
      <c r="C32" t="s">
        <v>3551</v>
      </c>
      <c r="D32" t="s">
        <v>23</v>
      </c>
      <c r="E32" s="3">
        <v>0</v>
      </c>
      <c r="F32" s="3">
        <v>3555300</v>
      </c>
      <c r="G32" s="3">
        <v>96313</v>
      </c>
      <c r="H32" s="72">
        <v>2020</v>
      </c>
      <c r="I32" s="28"/>
      <c r="J32" s="28"/>
      <c r="W32" s="28"/>
    </row>
    <row r="33" spans="1:23" x14ac:dyDescent="0.25">
      <c r="A33" t="s">
        <v>35</v>
      </c>
      <c r="B33" t="s">
        <v>3853</v>
      </c>
      <c r="C33" t="s">
        <v>3552</v>
      </c>
      <c r="D33" t="s">
        <v>23</v>
      </c>
      <c r="E33" s="3">
        <v>0</v>
      </c>
      <c r="F33" s="3">
        <v>7450000</v>
      </c>
      <c r="G33" s="3">
        <v>201820</v>
      </c>
      <c r="H33" s="72">
        <v>2020</v>
      </c>
      <c r="I33" s="28"/>
      <c r="J33" s="28"/>
      <c r="W33" s="28"/>
    </row>
    <row r="34" spans="1:23" x14ac:dyDescent="0.25">
      <c r="A34" t="s">
        <v>36</v>
      </c>
      <c r="B34" t="s">
        <v>1087</v>
      </c>
      <c r="C34" t="s">
        <v>37</v>
      </c>
      <c r="D34" t="s">
        <v>7</v>
      </c>
      <c r="E34" s="3">
        <v>39600</v>
      </c>
      <c r="F34" s="3">
        <v>5993300</v>
      </c>
      <c r="G34" s="3">
        <v>93675</v>
      </c>
      <c r="H34" s="72">
        <v>2020</v>
      </c>
      <c r="I34" s="28"/>
      <c r="J34" s="28"/>
      <c r="W34" s="28"/>
    </row>
    <row r="35" spans="1:23" x14ac:dyDescent="0.25">
      <c r="A35" t="s">
        <v>38</v>
      </c>
      <c r="B35" t="s">
        <v>1088</v>
      </c>
      <c r="C35" t="s">
        <v>39</v>
      </c>
      <c r="D35" t="s">
        <v>7</v>
      </c>
      <c r="E35" s="3">
        <v>22949.1495</v>
      </c>
      <c r="F35" s="3">
        <v>2578500</v>
      </c>
      <c r="G35" s="3">
        <v>120493.30500000001</v>
      </c>
      <c r="H35" s="72">
        <v>2019</v>
      </c>
      <c r="I35" s="28"/>
      <c r="J35" s="28"/>
      <c r="W35" s="28"/>
    </row>
    <row r="36" spans="1:23" x14ac:dyDescent="0.25">
      <c r="A36" t="s">
        <v>38</v>
      </c>
      <c r="B36" t="s">
        <v>1088</v>
      </c>
      <c r="C36" t="s">
        <v>40</v>
      </c>
      <c r="D36" t="s">
        <v>7</v>
      </c>
      <c r="E36" s="3">
        <v>36145.65</v>
      </c>
      <c r="F36" s="3">
        <v>8540000</v>
      </c>
      <c r="G36" s="3">
        <v>399074.2</v>
      </c>
      <c r="H36" s="72">
        <v>2019</v>
      </c>
      <c r="I36" s="28"/>
      <c r="J36" s="28"/>
      <c r="W36" s="28"/>
    </row>
    <row r="37" spans="1:23" x14ac:dyDescent="0.25">
      <c r="A37" t="s">
        <v>38</v>
      </c>
      <c r="B37" t="s">
        <v>1088</v>
      </c>
      <c r="C37" t="s">
        <v>41</v>
      </c>
      <c r="D37" t="s">
        <v>7</v>
      </c>
      <c r="E37" s="3">
        <v>22356</v>
      </c>
      <c r="F37" s="3">
        <v>4654000</v>
      </c>
      <c r="G37" s="3">
        <v>217481.42</v>
      </c>
      <c r="H37" s="72">
        <v>2019</v>
      </c>
      <c r="I37" s="28"/>
      <c r="J37" s="28"/>
      <c r="W37" s="28"/>
    </row>
    <row r="38" spans="1:23" x14ac:dyDescent="0.25">
      <c r="A38" t="s">
        <v>38</v>
      </c>
      <c r="B38" t="s">
        <v>1088</v>
      </c>
      <c r="C38" t="s">
        <v>42</v>
      </c>
      <c r="D38" t="s">
        <v>7</v>
      </c>
      <c r="E38" s="3">
        <v>40483</v>
      </c>
      <c r="F38" s="3">
        <v>1758300</v>
      </c>
      <c r="G38" s="3">
        <v>82165.358999999997</v>
      </c>
      <c r="H38" s="72">
        <v>2019</v>
      </c>
      <c r="I38" s="28"/>
      <c r="J38" s="28"/>
      <c r="W38" s="2"/>
    </row>
    <row r="39" spans="1:23" x14ac:dyDescent="0.25">
      <c r="A39" t="s">
        <v>38</v>
      </c>
      <c r="B39" t="s">
        <v>1088</v>
      </c>
      <c r="C39" t="s">
        <v>43</v>
      </c>
      <c r="D39" t="s">
        <v>7</v>
      </c>
      <c r="E39" s="3">
        <v>30744</v>
      </c>
      <c r="F39" s="3">
        <v>1158589</v>
      </c>
      <c r="G39" s="3">
        <v>54140.863969999999</v>
      </c>
      <c r="H39" s="72">
        <v>2019</v>
      </c>
      <c r="I39" s="28"/>
      <c r="J39" s="28"/>
      <c r="W39" s="28"/>
    </row>
    <row r="40" spans="1:23" x14ac:dyDescent="0.25">
      <c r="A40" t="s">
        <v>38</v>
      </c>
      <c r="B40" t="s">
        <v>1088</v>
      </c>
      <c r="C40" t="s">
        <v>44</v>
      </c>
      <c r="D40" t="s">
        <v>7</v>
      </c>
      <c r="E40" s="3">
        <v>52699</v>
      </c>
      <c r="F40" s="3">
        <v>1758000</v>
      </c>
      <c r="G40" s="3">
        <v>82151.34</v>
      </c>
      <c r="H40" s="72">
        <v>2019</v>
      </c>
      <c r="I40" s="28"/>
      <c r="J40" s="28"/>
      <c r="W40" s="28"/>
    </row>
    <row r="41" spans="1:23" x14ac:dyDescent="0.25">
      <c r="A41" t="s">
        <v>38</v>
      </c>
      <c r="B41" t="s">
        <v>1088</v>
      </c>
      <c r="C41" t="s">
        <v>45</v>
      </c>
      <c r="D41" t="s">
        <v>7</v>
      </c>
      <c r="E41" s="3">
        <v>38018</v>
      </c>
      <c r="F41" s="3">
        <v>1000000</v>
      </c>
      <c r="G41" s="3">
        <v>46730</v>
      </c>
      <c r="H41" s="72">
        <v>2019</v>
      </c>
      <c r="I41" s="28"/>
      <c r="J41" s="28"/>
      <c r="W41" s="28"/>
    </row>
    <row r="42" spans="1:23" x14ac:dyDescent="0.25">
      <c r="A42" t="s">
        <v>38</v>
      </c>
      <c r="B42" t="s">
        <v>1088</v>
      </c>
      <c r="C42" t="s">
        <v>46</v>
      </c>
      <c r="D42" t="s">
        <v>7</v>
      </c>
      <c r="E42" s="3">
        <v>32580</v>
      </c>
      <c r="F42" s="3">
        <v>1000600</v>
      </c>
      <c r="G42" s="3">
        <v>46758.038</v>
      </c>
      <c r="H42" s="72">
        <v>2019</v>
      </c>
      <c r="I42" s="28"/>
      <c r="J42" s="28"/>
      <c r="W42" s="28"/>
    </row>
    <row r="43" spans="1:23" x14ac:dyDescent="0.25">
      <c r="A43" t="s">
        <v>47</v>
      </c>
      <c r="B43" t="s">
        <v>1089</v>
      </c>
      <c r="C43" t="s">
        <v>48</v>
      </c>
      <c r="D43" t="s">
        <v>49</v>
      </c>
      <c r="E43" s="3">
        <v>144078.64000000001</v>
      </c>
      <c r="F43" s="3">
        <v>8835000</v>
      </c>
      <c r="G43" s="3">
        <v>276800.55</v>
      </c>
      <c r="H43" s="72">
        <v>2020</v>
      </c>
      <c r="I43" s="28"/>
      <c r="J43" s="28"/>
      <c r="W43" s="28"/>
    </row>
    <row r="44" spans="1:23" x14ac:dyDescent="0.25">
      <c r="A44" t="s">
        <v>50</v>
      </c>
      <c r="B44" t="s">
        <v>1090</v>
      </c>
      <c r="C44" t="s">
        <v>3553</v>
      </c>
      <c r="D44" t="s">
        <v>7</v>
      </c>
      <c r="E44" s="3">
        <v>15000</v>
      </c>
      <c r="F44" s="3">
        <v>1546400</v>
      </c>
      <c r="G44" s="3">
        <v>36324.94</v>
      </c>
      <c r="H44" s="72">
        <v>2020</v>
      </c>
      <c r="I44" s="28"/>
      <c r="J44" s="28"/>
      <c r="W44" s="28"/>
    </row>
    <row r="45" spans="1:23" x14ac:dyDescent="0.25">
      <c r="A45" t="s">
        <v>50</v>
      </c>
      <c r="B45" t="s">
        <v>1090</v>
      </c>
      <c r="C45" t="s">
        <v>3554</v>
      </c>
      <c r="D45" t="s">
        <v>7</v>
      </c>
      <c r="E45" s="3">
        <v>2000</v>
      </c>
      <c r="F45" s="3">
        <v>375400</v>
      </c>
      <c r="G45" s="3">
        <v>8818.15</v>
      </c>
      <c r="H45" s="72">
        <v>2020</v>
      </c>
      <c r="I45" s="28"/>
      <c r="J45" s="28"/>
      <c r="W45" s="28"/>
    </row>
    <row r="46" spans="1:23" x14ac:dyDescent="0.25">
      <c r="A46" t="s">
        <v>50</v>
      </c>
      <c r="B46" t="s">
        <v>1090</v>
      </c>
      <c r="C46" t="s">
        <v>3555</v>
      </c>
      <c r="D46" t="s">
        <v>7</v>
      </c>
      <c r="E46" s="3">
        <v>5000</v>
      </c>
      <c r="F46" s="3">
        <v>1595700</v>
      </c>
      <c r="G46" s="3">
        <v>37483</v>
      </c>
      <c r="H46" s="72">
        <v>2020</v>
      </c>
      <c r="I46" s="28"/>
      <c r="J46" s="28"/>
      <c r="W46" s="28"/>
    </row>
    <row r="47" spans="1:23" x14ac:dyDescent="0.25">
      <c r="A47" t="s">
        <v>50</v>
      </c>
      <c r="B47" t="s">
        <v>1090</v>
      </c>
      <c r="C47" t="s">
        <v>3556</v>
      </c>
      <c r="D47" s="20" t="s">
        <v>7</v>
      </c>
      <c r="E47" s="22">
        <v>3557.8</v>
      </c>
      <c r="F47" s="22">
        <v>757300</v>
      </c>
      <c r="G47" s="22">
        <v>17789</v>
      </c>
      <c r="H47" s="72">
        <v>2020</v>
      </c>
      <c r="I47" s="28"/>
      <c r="J47" s="28"/>
      <c r="W47" s="28"/>
    </row>
    <row r="48" spans="1:23" x14ac:dyDescent="0.25">
      <c r="A48" t="s">
        <v>51</v>
      </c>
      <c r="B48" t="s">
        <v>1091</v>
      </c>
      <c r="C48" t="s">
        <v>3557</v>
      </c>
      <c r="H48" s="72">
        <v>2020</v>
      </c>
      <c r="I48" s="28"/>
      <c r="J48" s="28"/>
      <c r="W48" s="28"/>
    </row>
    <row r="49" spans="1:23" x14ac:dyDescent="0.25">
      <c r="A49" t="s">
        <v>51</v>
      </c>
      <c r="B49" t="s">
        <v>1091</v>
      </c>
      <c r="C49" t="s">
        <v>3558</v>
      </c>
      <c r="D49" t="s">
        <v>49</v>
      </c>
      <c r="E49" s="3">
        <v>53130</v>
      </c>
      <c r="F49" s="22">
        <v>66080000</v>
      </c>
      <c r="G49" s="3">
        <v>514763.2</v>
      </c>
      <c r="H49" s="72">
        <v>2020</v>
      </c>
      <c r="I49" s="28"/>
      <c r="J49" s="28"/>
      <c r="W49" s="28"/>
    </row>
    <row r="50" spans="1:23" x14ac:dyDescent="0.25">
      <c r="A50" t="s">
        <v>51</v>
      </c>
      <c r="B50" t="s">
        <v>1091</v>
      </c>
      <c r="C50" t="s">
        <v>52</v>
      </c>
      <c r="E50" s="3">
        <v>0</v>
      </c>
      <c r="G50" s="3">
        <v>4190460.78</v>
      </c>
      <c r="H50" s="72">
        <v>2020</v>
      </c>
      <c r="I50" s="28"/>
      <c r="J50" s="28"/>
      <c r="W50" s="28"/>
    </row>
    <row r="51" spans="1:23" x14ac:dyDescent="0.25">
      <c r="A51" t="s">
        <v>53</v>
      </c>
      <c r="B51" t="s">
        <v>1092</v>
      </c>
      <c r="C51" t="s">
        <v>54</v>
      </c>
      <c r="D51" t="s">
        <v>7</v>
      </c>
      <c r="E51" s="3">
        <v>88960</v>
      </c>
      <c r="F51" s="3">
        <v>13500000</v>
      </c>
      <c r="G51" s="3">
        <v>440370.00000000006</v>
      </c>
      <c r="H51" s="72">
        <v>2020</v>
      </c>
      <c r="I51" s="28"/>
      <c r="J51" s="28"/>
      <c r="W51" s="28"/>
    </row>
    <row r="52" spans="1:23" x14ac:dyDescent="0.25">
      <c r="A52" t="s">
        <v>1321</v>
      </c>
      <c r="B52" t="s">
        <v>3854</v>
      </c>
      <c r="C52" t="s">
        <v>3559</v>
      </c>
      <c r="D52" t="s">
        <v>49</v>
      </c>
      <c r="E52" s="3">
        <v>93712.92</v>
      </c>
      <c r="F52" s="3">
        <v>5958000</v>
      </c>
      <c r="G52" s="3">
        <v>239392.44</v>
      </c>
      <c r="H52" s="72">
        <v>2020</v>
      </c>
      <c r="I52" s="28"/>
      <c r="J52" s="28"/>
      <c r="W52" s="28"/>
    </row>
    <row r="53" spans="1:23" x14ac:dyDescent="0.25">
      <c r="A53" t="s">
        <v>55</v>
      </c>
      <c r="B53" t="s">
        <v>1093</v>
      </c>
      <c r="C53" t="s">
        <v>56</v>
      </c>
      <c r="D53" t="s">
        <v>7</v>
      </c>
      <c r="E53" s="3">
        <v>80721</v>
      </c>
      <c r="F53" s="3">
        <v>41326000</v>
      </c>
      <c r="G53" s="3">
        <v>1009180.92</v>
      </c>
      <c r="H53" s="72">
        <v>2020</v>
      </c>
      <c r="I53" s="28"/>
      <c r="J53" s="28"/>
      <c r="W53" s="28"/>
    </row>
    <row r="54" spans="1:23" x14ac:dyDescent="0.25">
      <c r="A54" t="s">
        <v>55</v>
      </c>
      <c r="B54" t="s">
        <v>1093</v>
      </c>
      <c r="C54" t="s">
        <v>57</v>
      </c>
      <c r="D54" t="s">
        <v>49</v>
      </c>
      <c r="E54" s="3">
        <v>150000</v>
      </c>
      <c r="F54" s="3">
        <v>84737300</v>
      </c>
      <c r="G54" s="3">
        <v>2069284.8659999999</v>
      </c>
      <c r="H54" s="72">
        <v>2020</v>
      </c>
      <c r="I54" s="28"/>
      <c r="J54" s="28"/>
      <c r="W54" s="28"/>
    </row>
    <row r="55" spans="1:23" x14ac:dyDescent="0.25">
      <c r="A55" t="s">
        <v>58</v>
      </c>
      <c r="B55" t="s">
        <v>1094</v>
      </c>
      <c r="C55" t="s">
        <v>59</v>
      </c>
      <c r="D55" t="s">
        <v>49</v>
      </c>
      <c r="E55" s="3">
        <v>39146.99</v>
      </c>
      <c r="F55" s="3">
        <v>6069300</v>
      </c>
      <c r="G55" s="3">
        <v>134556.39000000001</v>
      </c>
      <c r="H55" s="72">
        <v>2020</v>
      </c>
      <c r="I55" s="28"/>
      <c r="J55" s="28"/>
      <c r="W55" s="28"/>
    </row>
    <row r="56" spans="1:23" x14ac:dyDescent="0.25">
      <c r="A56" t="s">
        <v>58</v>
      </c>
      <c r="B56" t="s">
        <v>1094</v>
      </c>
      <c r="C56" t="s">
        <v>59</v>
      </c>
      <c r="D56" t="s">
        <v>49</v>
      </c>
      <c r="E56" s="3">
        <v>18197.96</v>
      </c>
      <c r="F56" s="3">
        <v>1405000</v>
      </c>
      <c r="G56" s="3">
        <v>31148.85</v>
      </c>
      <c r="H56" s="72">
        <v>2020</v>
      </c>
      <c r="I56" s="28"/>
      <c r="J56" s="28"/>
      <c r="W56" s="28"/>
    </row>
    <row r="57" spans="1:23" x14ac:dyDescent="0.25">
      <c r="A57" t="s">
        <v>58</v>
      </c>
      <c r="B57" t="s">
        <v>1094</v>
      </c>
      <c r="C57" t="s">
        <v>60</v>
      </c>
      <c r="D57" t="s">
        <v>49</v>
      </c>
      <c r="H57" s="72">
        <v>2020</v>
      </c>
      <c r="I57" s="28"/>
      <c r="J57" s="28"/>
      <c r="W57" s="28"/>
    </row>
    <row r="58" spans="1:23" x14ac:dyDescent="0.25">
      <c r="A58" t="s">
        <v>61</v>
      </c>
      <c r="B58" t="s">
        <v>1095</v>
      </c>
      <c r="C58" t="s">
        <v>3560</v>
      </c>
      <c r="D58" t="s">
        <v>49</v>
      </c>
      <c r="E58" s="3">
        <v>119084</v>
      </c>
      <c r="F58" s="3">
        <v>12375000</v>
      </c>
      <c r="G58" s="3">
        <v>297866</v>
      </c>
      <c r="H58" s="72">
        <v>2020</v>
      </c>
      <c r="I58" s="28"/>
      <c r="J58" s="28"/>
      <c r="W58" s="28"/>
    </row>
    <row r="59" spans="1:23" x14ac:dyDescent="0.25">
      <c r="A59" t="s">
        <v>61</v>
      </c>
      <c r="B59" t="s">
        <v>1095</v>
      </c>
      <c r="C59" t="s">
        <v>3561</v>
      </c>
      <c r="D59" t="s">
        <v>49</v>
      </c>
      <c r="E59" s="3">
        <v>41572</v>
      </c>
      <c r="F59" s="3">
        <v>21715600</v>
      </c>
      <c r="G59" s="3">
        <v>522695</v>
      </c>
      <c r="H59" s="72">
        <v>2020</v>
      </c>
      <c r="I59" s="28"/>
      <c r="J59" s="28"/>
      <c r="W59" s="2"/>
    </row>
    <row r="60" spans="1:23" x14ac:dyDescent="0.25">
      <c r="A60" t="s">
        <v>62</v>
      </c>
      <c r="B60" t="s">
        <v>1096</v>
      </c>
      <c r="C60" t="s">
        <v>3562</v>
      </c>
      <c r="D60" t="s">
        <v>49</v>
      </c>
      <c r="E60" s="3">
        <v>6030</v>
      </c>
      <c r="F60" s="3">
        <v>382200</v>
      </c>
      <c r="G60" s="3">
        <v>10036.572</v>
      </c>
      <c r="H60" s="72">
        <v>2020</v>
      </c>
      <c r="I60" s="28"/>
      <c r="J60" s="28"/>
      <c r="W60" s="28"/>
    </row>
    <row r="61" spans="1:23" x14ac:dyDescent="0.25">
      <c r="A61" t="s">
        <v>63</v>
      </c>
      <c r="B61" t="s">
        <v>1097</v>
      </c>
      <c r="C61" t="s">
        <v>64</v>
      </c>
      <c r="D61" t="s">
        <v>7</v>
      </c>
      <c r="E61" s="3">
        <v>18457</v>
      </c>
      <c r="F61" s="3">
        <v>6292000</v>
      </c>
      <c r="G61" s="3">
        <v>226134.47999999998</v>
      </c>
      <c r="H61" s="72">
        <v>2019</v>
      </c>
      <c r="I61" s="28"/>
      <c r="J61" s="28"/>
      <c r="W61" s="28"/>
    </row>
    <row r="62" spans="1:23" x14ac:dyDescent="0.25">
      <c r="A62" t="s">
        <v>63</v>
      </c>
      <c r="B62" t="s">
        <v>1097</v>
      </c>
      <c r="C62" t="s">
        <v>65</v>
      </c>
      <c r="D62" t="s">
        <v>7</v>
      </c>
      <c r="E62" s="3">
        <v>26783</v>
      </c>
      <c r="F62" s="3">
        <v>8330800</v>
      </c>
      <c r="G62" s="3">
        <v>299408.95199999999</v>
      </c>
      <c r="H62" s="72">
        <v>2019</v>
      </c>
      <c r="I62" s="28"/>
      <c r="J62" s="28"/>
      <c r="W62" s="28"/>
    </row>
    <row r="63" spans="1:23" x14ac:dyDescent="0.25">
      <c r="A63" t="s">
        <v>66</v>
      </c>
      <c r="B63" t="s">
        <v>1098</v>
      </c>
      <c r="C63" t="s">
        <v>67</v>
      </c>
      <c r="D63" t="s">
        <v>7</v>
      </c>
      <c r="E63" s="3">
        <v>35000</v>
      </c>
      <c r="F63" s="3">
        <v>14813400</v>
      </c>
      <c r="G63" s="3">
        <v>271381.48800000001</v>
      </c>
      <c r="H63" s="72">
        <v>2020</v>
      </c>
      <c r="I63" s="28"/>
      <c r="J63" s="28"/>
      <c r="W63" s="28"/>
    </row>
    <row r="64" spans="1:23" x14ac:dyDescent="0.25">
      <c r="A64" t="s">
        <v>66</v>
      </c>
      <c r="B64" t="s">
        <v>1098</v>
      </c>
      <c r="C64" t="s">
        <v>68</v>
      </c>
      <c r="D64" t="s">
        <v>23</v>
      </c>
      <c r="E64" s="3">
        <v>8250000</v>
      </c>
      <c r="F64" s="22">
        <v>1953000500</v>
      </c>
      <c r="G64" s="3">
        <v>35778969.160000004</v>
      </c>
      <c r="H64" s="72">
        <v>2020</v>
      </c>
      <c r="I64" s="28"/>
      <c r="J64" s="28"/>
      <c r="W64" s="28"/>
    </row>
    <row r="65" spans="1:23" x14ac:dyDescent="0.25">
      <c r="A65" t="s">
        <v>66</v>
      </c>
      <c r="B65" t="s">
        <v>1098</v>
      </c>
      <c r="C65" t="s">
        <v>69</v>
      </c>
      <c r="D65" t="s">
        <v>49</v>
      </c>
      <c r="E65" s="3">
        <v>6708.3</v>
      </c>
      <c r="F65" s="22">
        <v>1067300</v>
      </c>
      <c r="G65" s="3">
        <v>19552.936000000002</v>
      </c>
      <c r="H65" s="72">
        <v>2020</v>
      </c>
      <c r="I65" s="28"/>
      <c r="J65" s="28"/>
      <c r="W65" s="28"/>
    </row>
    <row r="66" spans="1:23" x14ac:dyDescent="0.25">
      <c r="A66" t="s">
        <v>66</v>
      </c>
      <c r="B66" t="s">
        <v>1098</v>
      </c>
      <c r="C66" t="s">
        <v>3563</v>
      </c>
      <c r="D66" s="20" t="s">
        <v>23</v>
      </c>
      <c r="E66" s="3">
        <v>750000</v>
      </c>
      <c r="F66" s="22">
        <v>2628102870</v>
      </c>
      <c r="G66" s="3">
        <v>48146844.578400001</v>
      </c>
      <c r="H66" s="72">
        <v>2020</v>
      </c>
      <c r="I66" s="28"/>
      <c r="J66" s="28"/>
      <c r="W66" s="28"/>
    </row>
    <row r="67" spans="1:23" x14ac:dyDescent="0.25">
      <c r="A67" t="s">
        <v>70</v>
      </c>
      <c r="B67" t="s">
        <v>1099</v>
      </c>
      <c r="C67" t="s">
        <v>3564</v>
      </c>
      <c r="D67" t="s">
        <v>7</v>
      </c>
      <c r="E67" s="3">
        <v>43530</v>
      </c>
      <c r="H67" s="72">
        <v>2020</v>
      </c>
      <c r="I67" s="28"/>
      <c r="J67" s="28"/>
      <c r="W67" s="28"/>
    </row>
    <row r="68" spans="1:23" x14ac:dyDescent="0.25">
      <c r="A68" t="s">
        <v>70</v>
      </c>
      <c r="B68" t="s">
        <v>1099</v>
      </c>
      <c r="C68" t="s">
        <v>3565</v>
      </c>
      <c r="D68" t="s">
        <v>7</v>
      </c>
      <c r="E68" s="3">
        <v>6555</v>
      </c>
      <c r="H68" s="72">
        <v>2020</v>
      </c>
      <c r="I68" s="28"/>
      <c r="J68" s="28"/>
      <c r="W68" s="28"/>
    </row>
    <row r="69" spans="1:23" x14ac:dyDescent="0.25">
      <c r="A69" t="s">
        <v>70</v>
      </c>
      <c r="B69" t="s">
        <v>1099</v>
      </c>
      <c r="C69" t="s">
        <v>71</v>
      </c>
      <c r="D69" t="s">
        <v>23</v>
      </c>
      <c r="E69" s="3">
        <v>26794.6</v>
      </c>
      <c r="H69" s="72">
        <v>2020</v>
      </c>
      <c r="I69" s="28"/>
      <c r="J69" s="28"/>
      <c r="W69" s="28"/>
    </row>
    <row r="70" spans="1:23" x14ac:dyDescent="0.25">
      <c r="A70" t="s">
        <v>70</v>
      </c>
      <c r="B70" t="s">
        <v>1099</v>
      </c>
      <c r="C70" t="s">
        <v>3566</v>
      </c>
      <c r="D70" t="s">
        <v>7</v>
      </c>
      <c r="E70" s="3">
        <v>179172</v>
      </c>
      <c r="H70" s="72">
        <v>2020</v>
      </c>
      <c r="I70" s="28"/>
      <c r="J70" s="28"/>
      <c r="W70" s="28"/>
    </row>
    <row r="71" spans="1:23" x14ac:dyDescent="0.25">
      <c r="A71" t="s">
        <v>70</v>
      </c>
      <c r="B71" t="s">
        <v>1099</v>
      </c>
      <c r="C71" t="s">
        <v>3567</v>
      </c>
      <c r="D71" t="s">
        <v>7</v>
      </c>
      <c r="E71" s="3">
        <v>445828</v>
      </c>
      <c r="H71" s="72">
        <v>2020</v>
      </c>
      <c r="I71" s="28"/>
      <c r="J71" s="28"/>
      <c r="W71" s="28"/>
    </row>
    <row r="72" spans="1:23" x14ac:dyDescent="0.25">
      <c r="A72" t="s">
        <v>72</v>
      </c>
      <c r="B72" t="s">
        <v>1100</v>
      </c>
      <c r="C72" t="s">
        <v>73</v>
      </c>
      <c r="D72" t="s">
        <v>49</v>
      </c>
      <c r="E72" s="3">
        <v>5700</v>
      </c>
      <c r="F72" s="3">
        <v>332700</v>
      </c>
      <c r="G72" s="3">
        <v>9465.3149999999987</v>
      </c>
      <c r="H72" s="72">
        <v>2020</v>
      </c>
      <c r="I72" s="28"/>
      <c r="J72" s="28"/>
      <c r="W72" s="28"/>
    </row>
    <row r="73" spans="1:23" x14ac:dyDescent="0.25">
      <c r="A73" t="s">
        <v>72</v>
      </c>
      <c r="B73" t="s">
        <v>1100</v>
      </c>
      <c r="C73" t="s">
        <v>74</v>
      </c>
      <c r="D73" t="s">
        <v>49</v>
      </c>
      <c r="E73" s="3">
        <v>2964</v>
      </c>
      <c r="F73" s="3">
        <v>1170000</v>
      </c>
      <c r="G73" s="3">
        <v>33286.499999999993</v>
      </c>
      <c r="H73" s="72">
        <v>2020</v>
      </c>
      <c r="I73" s="28"/>
      <c r="J73" s="28"/>
      <c r="W73" s="28"/>
    </row>
    <row r="74" spans="1:23" x14ac:dyDescent="0.25">
      <c r="A74" t="s">
        <v>75</v>
      </c>
      <c r="B74" t="s">
        <v>1101</v>
      </c>
      <c r="C74" t="s">
        <v>76</v>
      </c>
      <c r="D74" t="s">
        <v>7</v>
      </c>
      <c r="E74" s="3">
        <v>70000</v>
      </c>
      <c r="F74" s="3">
        <v>21190300</v>
      </c>
      <c r="G74" s="3">
        <v>590997.46700000006</v>
      </c>
      <c r="H74" s="72">
        <v>2020</v>
      </c>
      <c r="I74" s="28"/>
      <c r="J74" s="28"/>
      <c r="W74" s="28"/>
    </row>
    <row r="75" spans="1:23" x14ac:dyDescent="0.25">
      <c r="A75" t="s">
        <v>75</v>
      </c>
      <c r="B75" t="s">
        <v>1101</v>
      </c>
      <c r="C75" t="s">
        <v>77</v>
      </c>
      <c r="D75" t="s">
        <v>7</v>
      </c>
      <c r="E75" s="22">
        <v>134000</v>
      </c>
      <c r="F75" s="22">
        <v>14693700</v>
      </c>
      <c r="G75" s="3">
        <v>409807.29300000001</v>
      </c>
      <c r="H75" s="72">
        <v>2020</v>
      </c>
      <c r="I75" s="28"/>
      <c r="J75" s="28"/>
      <c r="W75" s="2"/>
    </row>
    <row r="76" spans="1:23" x14ac:dyDescent="0.25">
      <c r="A76" t="s">
        <v>75</v>
      </c>
      <c r="B76" t="s">
        <v>1101</v>
      </c>
      <c r="C76" t="s">
        <v>78</v>
      </c>
      <c r="D76" t="s">
        <v>7</v>
      </c>
      <c r="E76" s="3">
        <v>335000</v>
      </c>
      <c r="F76" s="3">
        <v>11500000</v>
      </c>
      <c r="G76" s="3">
        <v>320735</v>
      </c>
      <c r="H76" s="72">
        <v>2020</v>
      </c>
      <c r="I76" s="28"/>
      <c r="J76" s="28"/>
      <c r="W76" s="28"/>
    </row>
    <row r="77" spans="1:23" x14ac:dyDescent="0.25">
      <c r="A77" t="s">
        <v>75</v>
      </c>
      <c r="B77" t="s">
        <v>1101</v>
      </c>
      <c r="C77" t="s">
        <v>3568</v>
      </c>
      <c r="D77" t="s">
        <v>49</v>
      </c>
      <c r="E77" s="3">
        <v>460000</v>
      </c>
      <c r="F77" s="3">
        <v>34839200</v>
      </c>
      <c r="G77" s="3">
        <v>971665.28799999994</v>
      </c>
      <c r="H77" s="72">
        <v>2020</v>
      </c>
      <c r="I77" s="28"/>
      <c r="J77" s="28"/>
      <c r="W77" s="28"/>
    </row>
    <row r="78" spans="1:23" x14ac:dyDescent="0.25">
      <c r="A78" t="s">
        <v>79</v>
      </c>
      <c r="B78" t="s">
        <v>1102</v>
      </c>
      <c r="C78" t="s">
        <v>3569</v>
      </c>
      <c r="D78" t="s">
        <v>7</v>
      </c>
      <c r="E78" s="3">
        <v>6873</v>
      </c>
      <c r="F78" s="3">
        <v>5076000</v>
      </c>
      <c r="G78" s="3">
        <v>119438.28</v>
      </c>
      <c r="H78" s="72">
        <v>2020</v>
      </c>
      <c r="I78" s="28"/>
      <c r="J78" s="28"/>
      <c r="W78" s="28"/>
    </row>
    <row r="79" spans="1:23" x14ac:dyDescent="0.25">
      <c r="A79" t="s">
        <v>79</v>
      </c>
      <c r="B79" t="s">
        <v>1102</v>
      </c>
      <c r="C79" t="s">
        <v>1068</v>
      </c>
      <c r="D79" t="s">
        <v>7</v>
      </c>
      <c r="E79" s="3">
        <v>55361</v>
      </c>
      <c r="F79" s="3">
        <v>4561400</v>
      </c>
      <c r="G79" s="3">
        <v>107329.74</v>
      </c>
      <c r="H79" s="72">
        <v>2020</v>
      </c>
      <c r="I79" s="28"/>
      <c r="J79" s="28"/>
      <c r="W79" s="28"/>
    </row>
    <row r="80" spans="1:23" x14ac:dyDescent="0.25">
      <c r="A80" t="s">
        <v>79</v>
      </c>
      <c r="B80" t="s">
        <v>1102</v>
      </c>
      <c r="C80" t="s">
        <v>3570</v>
      </c>
      <c r="D80" s="20" t="s">
        <v>23</v>
      </c>
      <c r="E80" s="22">
        <v>620004</v>
      </c>
      <c r="F80" s="22">
        <v>144451000</v>
      </c>
      <c r="G80" s="22">
        <v>3398932.03</v>
      </c>
      <c r="H80" s="72">
        <v>2020</v>
      </c>
      <c r="I80" s="28"/>
      <c r="J80" s="28"/>
      <c r="W80" s="28"/>
    </row>
    <row r="81" spans="1:23" x14ac:dyDescent="0.25">
      <c r="A81" t="s">
        <v>80</v>
      </c>
      <c r="B81" t="s">
        <v>1103</v>
      </c>
      <c r="C81" t="s">
        <v>81</v>
      </c>
      <c r="D81" t="s">
        <v>7</v>
      </c>
      <c r="G81" s="3">
        <v>175513</v>
      </c>
      <c r="H81" s="72">
        <v>2020</v>
      </c>
      <c r="I81" s="28"/>
      <c r="J81" s="28"/>
      <c r="W81" s="28"/>
    </row>
    <row r="82" spans="1:23" x14ac:dyDescent="0.25">
      <c r="A82" t="s">
        <v>82</v>
      </c>
      <c r="B82" t="s">
        <v>1104</v>
      </c>
      <c r="C82" t="s">
        <v>3571</v>
      </c>
      <c r="D82" t="s">
        <v>23</v>
      </c>
      <c r="E82" s="3">
        <v>477000</v>
      </c>
      <c r="F82" s="3">
        <v>2810000</v>
      </c>
      <c r="G82" s="3">
        <v>943317</v>
      </c>
      <c r="H82" s="72">
        <v>2020</v>
      </c>
      <c r="I82" s="28"/>
      <c r="J82" s="28"/>
      <c r="W82" s="28"/>
    </row>
    <row r="83" spans="1:23" x14ac:dyDescent="0.25">
      <c r="A83" t="s">
        <v>83</v>
      </c>
      <c r="B83" t="s">
        <v>1105</v>
      </c>
      <c r="C83" t="s">
        <v>84</v>
      </c>
      <c r="D83" t="s">
        <v>7</v>
      </c>
      <c r="E83" s="3">
        <v>5475</v>
      </c>
      <c r="F83" s="3">
        <v>700100</v>
      </c>
      <c r="G83" s="3">
        <v>20379.911</v>
      </c>
      <c r="H83" s="72">
        <v>2020</v>
      </c>
      <c r="I83" s="28"/>
      <c r="J83" s="28"/>
      <c r="W83" s="28"/>
    </row>
    <row r="84" spans="1:23" x14ac:dyDescent="0.25">
      <c r="A84" s="2" t="s">
        <v>85</v>
      </c>
      <c r="B84" t="s">
        <v>1106</v>
      </c>
      <c r="C84" t="s">
        <v>3572</v>
      </c>
      <c r="D84" t="s">
        <v>49</v>
      </c>
      <c r="E84" s="3">
        <v>40177.11</v>
      </c>
      <c r="F84" s="3">
        <v>10257800</v>
      </c>
      <c r="G84" s="3">
        <v>297578.78000000003</v>
      </c>
      <c r="H84" s="72">
        <v>2020</v>
      </c>
      <c r="I84" s="28"/>
      <c r="J84" s="28"/>
      <c r="W84" s="28"/>
    </row>
    <row r="85" spans="1:23" x14ac:dyDescent="0.25">
      <c r="A85" t="s">
        <v>85</v>
      </c>
      <c r="B85" t="s">
        <v>1106</v>
      </c>
      <c r="C85" t="s">
        <v>3573</v>
      </c>
      <c r="D85" t="s">
        <v>49</v>
      </c>
      <c r="E85" s="3">
        <v>4277.28</v>
      </c>
      <c r="F85" s="3">
        <v>763800</v>
      </c>
      <c r="G85" s="3">
        <v>22157.84</v>
      </c>
      <c r="H85" s="72">
        <v>2020</v>
      </c>
      <c r="I85" s="28"/>
      <c r="J85" s="28"/>
      <c r="W85" s="28"/>
    </row>
    <row r="86" spans="1:23" x14ac:dyDescent="0.25">
      <c r="A86" t="s">
        <v>86</v>
      </c>
      <c r="B86" t="s">
        <v>1107</v>
      </c>
      <c r="C86" t="s">
        <v>87</v>
      </c>
      <c r="D86" s="20" t="s">
        <v>49</v>
      </c>
      <c r="E86" s="3" t="s">
        <v>2319</v>
      </c>
      <c r="F86" s="3" t="s">
        <v>2319</v>
      </c>
      <c r="G86" s="3" t="s">
        <v>2319</v>
      </c>
      <c r="H86" s="72">
        <v>2019</v>
      </c>
      <c r="I86" s="28"/>
      <c r="J86" s="28"/>
      <c r="W86" s="28"/>
    </row>
    <row r="87" spans="1:23" x14ac:dyDescent="0.25">
      <c r="A87" t="s">
        <v>86</v>
      </c>
      <c r="B87" t="s">
        <v>1107</v>
      </c>
      <c r="C87" t="s">
        <v>88</v>
      </c>
      <c r="D87" t="s">
        <v>7</v>
      </c>
      <c r="E87" s="3">
        <v>66412</v>
      </c>
      <c r="F87" s="3">
        <v>11258800</v>
      </c>
      <c r="G87" s="3">
        <v>331684.24800000002</v>
      </c>
      <c r="H87" s="72">
        <v>2019</v>
      </c>
      <c r="I87" s="28"/>
      <c r="J87" s="28"/>
      <c r="W87" s="28"/>
    </row>
    <row r="88" spans="1:23" x14ac:dyDescent="0.25">
      <c r="A88" t="s">
        <v>89</v>
      </c>
      <c r="B88" t="s">
        <v>1108</v>
      </c>
      <c r="C88" t="s">
        <v>90</v>
      </c>
      <c r="D88" s="20" t="s">
        <v>7</v>
      </c>
      <c r="E88" s="3">
        <v>17605</v>
      </c>
      <c r="F88" s="3">
        <v>640000</v>
      </c>
      <c r="G88" s="3">
        <v>18892.8</v>
      </c>
      <c r="H88" s="72">
        <v>2020</v>
      </c>
      <c r="I88" s="28"/>
      <c r="J88" s="28"/>
      <c r="W88" s="28"/>
    </row>
    <row r="89" spans="1:23" x14ac:dyDescent="0.25">
      <c r="A89" t="s">
        <v>91</v>
      </c>
      <c r="B89" t="s">
        <v>1109</v>
      </c>
      <c r="C89" t="s">
        <v>92</v>
      </c>
      <c r="D89" t="s">
        <v>7</v>
      </c>
      <c r="E89" s="3">
        <v>197560.47</v>
      </c>
      <c r="F89" s="3">
        <v>27884700</v>
      </c>
      <c r="G89" s="3">
        <v>848252.57400000002</v>
      </c>
      <c r="H89" s="72">
        <v>2020</v>
      </c>
      <c r="I89" s="28"/>
      <c r="J89" s="28"/>
      <c r="W89" s="28"/>
    </row>
    <row r="90" spans="1:23" x14ac:dyDescent="0.25">
      <c r="A90" t="s">
        <v>1073</v>
      </c>
      <c r="B90" t="s">
        <v>1110</v>
      </c>
      <c r="C90" t="s">
        <v>93</v>
      </c>
      <c r="D90" t="s">
        <v>23</v>
      </c>
      <c r="E90" s="3">
        <v>16335</v>
      </c>
      <c r="F90" s="3">
        <v>191479110</v>
      </c>
      <c r="G90" s="3">
        <v>4425082</v>
      </c>
      <c r="H90" s="72">
        <v>2020</v>
      </c>
      <c r="I90" s="28"/>
      <c r="J90" s="28"/>
      <c r="W90" s="28"/>
    </row>
    <row r="91" spans="1:23" x14ac:dyDescent="0.25">
      <c r="A91" t="s">
        <v>94</v>
      </c>
      <c r="B91" t="s">
        <v>1111</v>
      </c>
      <c r="C91" t="s">
        <v>95</v>
      </c>
      <c r="D91" t="s">
        <v>49</v>
      </c>
      <c r="E91" s="3">
        <v>9638</v>
      </c>
      <c r="F91" s="3">
        <v>4115783</v>
      </c>
      <c r="G91" s="3">
        <v>117053</v>
      </c>
      <c r="H91" s="72">
        <v>2020</v>
      </c>
      <c r="I91" s="28"/>
      <c r="J91" s="28"/>
      <c r="W91" s="28"/>
    </row>
    <row r="92" spans="1:23" x14ac:dyDescent="0.25">
      <c r="A92" t="s">
        <v>96</v>
      </c>
      <c r="B92" t="s">
        <v>1112</v>
      </c>
      <c r="C92" t="s">
        <v>97</v>
      </c>
      <c r="D92" t="s">
        <v>49</v>
      </c>
      <c r="E92" s="3">
        <v>55500</v>
      </c>
      <c r="F92" s="3">
        <v>7866500</v>
      </c>
      <c r="G92" s="3">
        <v>2.3969999999999998</v>
      </c>
      <c r="H92" s="72">
        <v>2019</v>
      </c>
      <c r="I92" s="28"/>
      <c r="J92" s="28"/>
      <c r="W92" s="28"/>
    </row>
    <row r="93" spans="1:23" x14ac:dyDescent="0.25">
      <c r="A93" t="s">
        <v>96</v>
      </c>
      <c r="B93" t="s">
        <v>1112</v>
      </c>
      <c r="C93" t="s">
        <v>98</v>
      </c>
      <c r="D93" t="s">
        <v>7</v>
      </c>
      <c r="E93" s="3">
        <v>8640</v>
      </c>
      <c r="F93" s="3">
        <v>2412100</v>
      </c>
      <c r="G93" s="3">
        <v>2.3969999999999998</v>
      </c>
      <c r="H93" s="72">
        <v>2019</v>
      </c>
      <c r="I93" s="28"/>
      <c r="J93" s="28"/>
      <c r="W93" s="28"/>
    </row>
    <row r="94" spans="1:23" x14ac:dyDescent="0.25">
      <c r="A94" t="s">
        <v>96</v>
      </c>
      <c r="B94" t="s">
        <v>1112</v>
      </c>
      <c r="C94" t="s">
        <v>99</v>
      </c>
      <c r="D94" t="s">
        <v>7</v>
      </c>
      <c r="E94" s="3">
        <v>858.63</v>
      </c>
      <c r="F94" s="3">
        <v>1651200</v>
      </c>
      <c r="G94" s="3">
        <v>2.3969999999999998</v>
      </c>
      <c r="H94" s="72">
        <v>2019</v>
      </c>
      <c r="I94" s="28"/>
      <c r="J94" s="28"/>
      <c r="W94" s="28"/>
    </row>
    <row r="95" spans="1:23" x14ac:dyDescent="0.25">
      <c r="A95" t="s">
        <v>100</v>
      </c>
      <c r="B95" t="s">
        <v>1113</v>
      </c>
      <c r="C95" t="s">
        <v>101</v>
      </c>
      <c r="D95" t="s">
        <v>7</v>
      </c>
      <c r="E95" s="3">
        <v>11378.31</v>
      </c>
      <c r="F95" s="3">
        <v>1693200</v>
      </c>
      <c r="G95" s="3">
        <v>43227.396000000001</v>
      </c>
      <c r="H95" s="72">
        <v>2020</v>
      </c>
      <c r="I95" s="28"/>
      <c r="J95" s="28"/>
      <c r="W95" s="28"/>
    </row>
    <row r="96" spans="1:23" x14ac:dyDescent="0.25">
      <c r="A96" t="s">
        <v>100</v>
      </c>
      <c r="B96" t="s">
        <v>1113</v>
      </c>
      <c r="C96" t="s">
        <v>102</v>
      </c>
      <c r="D96" t="s">
        <v>49</v>
      </c>
      <c r="E96" s="3">
        <v>68000</v>
      </c>
      <c r="F96" s="3">
        <v>11520000</v>
      </c>
      <c r="G96" s="3">
        <v>294105.59999999998</v>
      </c>
      <c r="H96" s="72">
        <v>2020</v>
      </c>
      <c r="I96" s="28"/>
      <c r="J96" s="28"/>
      <c r="W96" s="28"/>
    </row>
    <row r="97" spans="1:23" x14ac:dyDescent="0.25">
      <c r="A97" s="2" t="s">
        <v>100</v>
      </c>
      <c r="B97" t="s">
        <v>1113</v>
      </c>
      <c r="C97" t="s">
        <v>98</v>
      </c>
      <c r="D97" t="s">
        <v>7</v>
      </c>
      <c r="E97" s="3">
        <v>29562.6</v>
      </c>
      <c r="F97" s="3">
        <v>3976900</v>
      </c>
      <c r="G97" s="3">
        <v>101530.257</v>
      </c>
      <c r="H97" s="72">
        <v>2020</v>
      </c>
      <c r="I97" s="28"/>
      <c r="J97" s="28"/>
      <c r="W97" s="28"/>
    </row>
    <row r="98" spans="1:23" x14ac:dyDescent="0.25">
      <c r="A98" s="2" t="s">
        <v>103</v>
      </c>
      <c r="B98" t="s">
        <v>1114</v>
      </c>
      <c r="C98" t="s">
        <v>104</v>
      </c>
      <c r="D98" t="s">
        <v>49</v>
      </c>
      <c r="E98" s="3">
        <v>35000</v>
      </c>
      <c r="F98" s="3">
        <v>23061600</v>
      </c>
      <c r="G98" s="3">
        <v>221160.74400000004</v>
      </c>
      <c r="H98" s="72">
        <v>2020</v>
      </c>
      <c r="I98" s="28"/>
      <c r="J98" s="28"/>
      <c r="W98" s="28"/>
    </row>
    <row r="99" spans="1:23" x14ac:dyDescent="0.25">
      <c r="A99" t="s">
        <v>105</v>
      </c>
      <c r="B99" t="s">
        <v>1115</v>
      </c>
      <c r="C99" t="s">
        <v>106</v>
      </c>
      <c r="D99" t="s">
        <v>7</v>
      </c>
      <c r="E99" s="3">
        <v>24098.33</v>
      </c>
      <c r="F99" s="3">
        <v>5612700</v>
      </c>
      <c r="G99" s="3">
        <v>151599.02699999997</v>
      </c>
      <c r="H99" s="72">
        <v>2020</v>
      </c>
      <c r="I99" s="28"/>
      <c r="J99" s="28"/>
      <c r="W99" s="28"/>
    </row>
    <row r="100" spans="1:23" x14ac:dyDescent="0.25">
      <c r="A100" t="s">
        <v>105</v>
      </c>
      <c r="B100" t="s">
        <v>1115</v>
      </c>
      <c r="C100" t="s">
        <v>3574</v>
      </c>
      <c r="D100" t="s">
        <v>49</v>
      </c>
      <c r="E100" s="3">
        <v>100446.19</v>
      </c>
      <c r="F100" s="3">
        <v>1606800</v>
      </c>
      <c r="G100" s="3">
        <v>43399.667999999998</v>
      </c>
      <c r="H100" s="72">
        <v>2020</v>
      </c>
      <c r="I100" s="28"/>
      <c r="J100" s="28"/>
      <c r="W100" s="28"/>
    </row>
    <row r="101" spans="1:23" x14ac:dyDescent="0.25">
      <c r="A101" t="s">
        <v>107</v>
      </c>
      <c r="B101" t="s">
        <v>1116</v>
      </c>
      <c r="C101" t="s">
        <v>3575</v>
      </c>
      <c r="D101" t="s">
        <v>49</v>
      </c>
      <c r="E101" s="3">
        <v>14400</v>
      </c>
      <c r="F101" s="3">
        <v>7700000</v>
      </c>
      <c r="G101" s="3">
        <v>246169</v>
      </c>
      <c r="H101" s="72">
        <v>2020</v>
      </c>
      <c r="I101" s="28"/>
      <c r="J101" s="28"/>
      <c r="W101" s="28"/>
    </row>
    <row r="102" spans="1:23" x14ac:dyDescent="0.25">
      <c r="A102" t="s">
        <v>107</v>
      </c>
      <c r="B102" t="s">
        <v>1116</v>
      </c>
      <c r="C102" t="s">
        <v>108</v>
      </c>
      <c r="D102" t="s">
        <v>49</v>
      </c>
      <c r="E102" s="3">
        <v>126400</v>
      </c>
      <c r="F102" s="3">
        <v>10000000</v>
      </c>
      <c r="G102" s="3">
        <v>319700</v>
      </c>
      <c r="H102" s="72">
        <v>2020</v>
      </c>
      <c r="I102" s="28"/>
      <c r="J102" s="28"/>
      <c r="W102" s="28"/>
    </row>
    <row r="103" spans="1:23" x14ac:dyDescent="0.25">
      <c r="A103" t="s">
        <v>1074</v>
      </c>
      <c r="B103" t="s">
        <v>1117</v>
      </c>
      <c r="C103" t="s">
        <v>109</v>
      </c>
      <c r="D103" t="s">
        <v>49</v>
      </c>
      <c r="E103" s="3">
        <v>19844.46</v>
      </c>
      <c r="F103" s="3">
        <v>2921500</v>
      </c>
      <c r="G103" s="3">
        <v>75140.98</v>
      </c>
      <c r="H103" s="72">
        <v>2020</v>
      </c>
      <c r="I103" s="28"/>
      <c r="J103" s="28"/>
      <c r="W103" s="28"/>
    </row>
    <row r="104" spans="1:23" x14ac:dyDescent="0.25">
      <c r="A104" t="s">
        <v>1074</v>
      </c>
      <c r="B104" t="s">
        <v>1117</v>
      </c>
      <c r="C104" t="s">
        <v>3576</v>
      </c>
      <c r="D104" t="s">
        <v>49</v>
      </c>
      <c r="E104" s="3">
        <v>2000</v>
      </c>
      <c r="F104" s="3">
        <v>1727700</v>
      </c>
      <c r="G104" s="3">
        <v>44436.44</v>
      </c>
      <c r="H104" s="72">
        <v>2020</v>
      </c>
      <c r="I104" s="28"/>
      <c r="J104" s="28"/>
      <c r="W104" s="28"/>
    </row>
    <row r="105" spans="1:23" x14ac:dyDescent="0.25">
      <c r="A105" t="s">
        <v>1354</v>
      </c>
      <c r="B105" t="s">
        <v>3855</v>
      </c>
      <c r="C105" t="s">
        <v>2221</v>
      </c>
      <c r="D105" t="s">
        <v>23</v>
      </c>
      <c r="E105" s="3">
        <v>193107.48</v>
      </c>
      <c r="F105" s="3">
        <v>19651400</v>
      </c>
      <c r="G105" s="3">
        <v>216951.45</v>
      </c>
      <c r="H105" s="72">
        <v>2020</v>
      </c>
      <c r="I105" s="28"/>
      <c r="J105" s="28"/>
      <c r="W105" s="28"/>
    </row>
    <row r="106" spans="1:23" x14ac:dyDescent="0.25">
      <c r="A106" t="s">
        <v>1354</v>
      </c>
      <c r="B106" t="s">
        <v>3855</v>
      </c>
      <c r="C106" t="s">
        <v>906</v>
      </c>
      <c r="D106" t="s">
        <v>23</v>
      </c>
      <c r="E106" s="3">
        <v>196254.96</v>
      </c>
      <c r="F106" s="3">
        <v>19971700</v>
      </c>
      <c r="G106" s="3">
        <v>220487.56</v>
      </c>
      <c r="H106" s="72">
        <v>2020</v>
      </c>
      <c r="I106" s="28"/>
      <c r="J106" s="28"/>
      <c r="W106" s="28"/>
    </row>
    <row r="107" spans="1:23" x14ac:dyDescent="0.25">
      <c r="A107" t="s">
        <v>1354</v>
      </c>
      <c r="B107" t="s">
        <v>3855</v>
      </c>
      <c r="C107" t="s">
        <v>3577</v>
      </c>
      <c r="D107" t="s">
        <v>23</v>
      </c>
      <c r="E107" s="3">
        <v>129373.3</v>
      </c>
      <c r="F107" s="3">
        <v>13165550</v>
      </c>
      <c r="G107" s="3">
        <v>145347.76</v>
      </c>
      <c r="H107" s="72">
        <v>2020</v>
      </c>
      <c r="I107" s="28"/>
      <c r="J107" s="28"/>
      <c r="W107" s="28"/>
    </row>
    <row r="108" spans="1:23" x14ac:dyDescent="0.25">
      <c r="A108" t="s">
        <v>1354</v>
      </c>
      <c r="B108" t="s">
        <v>3855</v>
      </c>
      <c r="C108" t="s">
        <v>3578</v>
      </c>
      <c r="D108" t="s">
        <v>23</v>
      </c>
      <c r="E108" s="3">
        <v>99295.48</v>
      </c>
      <c r="F108" s="3">
        <v>9700400</v>
      </c>
      <c r="G108" s="3">
        <v>107092.41</v>
      </c>
      <c r="H108" s="72">
        <v>2020</v>
      </c>
      <c r="I108" s="28"/>
      <c r="J108" s="28"/>
      <c r="W108" s="28"/>
    </row>
    <row r="109" spans="1:23" x14ac:dyDescent="0.25">
      <c r="A109" t="s">
        <v>110</v>
      </c>
      <c r="B109" t="s">
        <v>1118</v>
      </c>
      <c r="C109" t="s">
        <v>111</v>
      </c>
      <c r="D109" t="s">
        <v>7</v>
      </c>
      <c r="E109" s="3">
        <v>106295</v>
      </c>
      <c r="F109" s="3">
        <v>16102000</v>
      </c>
      <c r="G109" s="3">
        <v>405770.4</v>
      </c>
      <c r="H109" s="72">
        <v>2020</v>
      </c>
      <c r="I109" s="28"/>
      <c r="J109" s="28"/>
      <c r="W109" s="28"/>
    </row>
    <row r="110" spans="1:23" x14ac:dyDescent="0.25">
      <c r="A110" t="s">
        <v>112</v>
      </c>
      <c r="B110" t="s">
        <v>1119</v>
      </c>
      <c r="C110" t="s">
        <v>3579</v>
      </c>
      <c r="D110" t="s">
        <v>49</v>
      </c>
      <c r="E110" s="3">
        <v>16549</v>
      </c>
      <c r="F110" s="3">
        <v>3586400</v>
      </c>
      <c r="G110" s="3">
        <v>74919.899999999994</v>
      </c>
      <c r="H110" s="72">
        <v>2020</v>
      </c>
      <c r="I110" s="28"/>
      <c r="J110" s="28"/>
      <c r="W110" s="28"/>
    </row>
    <row r="111" spans="1:23" x14ac:dyDescent="0.25">
      <c r="A111" t="s">
        <v>113</v>
      </c>
      <c r="B111" t="s">
        <v>1120</v>
      </c>
      <c r="C111" t="s">
        <v>114</v>
      </c>
      <c r="D111" t="s">
        <v>7</v>
      </c>
      <c r="E111" s="3">
        <v>1150949</v>
      </c>
      <c r="F111" s="3">
        <v>43470800</v>
      </c>
      <c r="G111" s="3">
        <v>1205880</v>
      </c>
      <c r="H111" s="72">
        <v>2020</v>
      </c>
      <c r="I111" s="28"/>
      <c r="J111" s="28"/>
      <c r="W111" s="28"/>
    </row>
    <row r="112" spans="1:23" x14ac:dyDescent="0.25">
      <c r="A112" t="s">
        <v>115</v>
      </c>
      <c r="B112" t="s">
        <v>1121</v>
      </c>
      <c r="C112" t="s">
        <v>3580</v>
      </c>
      <c r="D112" t="s">
        <v>7</v>
      </c>
      <c r="F112" s="3">
        <v>628900</v>
      </c>
      <c r="G112" s="3">
        <v>28458.976690914998</v>
      </c>
      <c r="H112" s="72">
        <v>2020</v>
      </c>
      <c r="I112" s="28"/>
      <c r="J112" s="28"/>
      <c r="W112" s="28"/>
    </row>
    <row r="113" spans="1:23" x14ac:dyDescent="0.25">
      <c r="A113" t="s">
        <v>116</v>
      </c>
      <c r="B113" t="s">
        <v>1122</v>
      </c>
      <c r="C113" t="s">
        <v>117</v>
      </c>
      <c r="D113" t="s">
        <v>7</v>
      </c>
      <c r="E113" s="3">
        <v>23115.18</v>
      </c>
      <c r="F113" s="3">
        <v>3120000</v>
      </c>
      <c r="G113" s="3">
        <v>109699.2</v>
      </c>
      <c r="H113" s="72">
        <v>2020</v>
      </c>
      <c r="I113" s="28"/>
      <c r="J113" s="28"/>
      <c r="W113" s="28"/>
    </row>
    <row r="114" spans="1:23" x14ac:dyDescent="0.25">
      <c r="A114" t="s">
        <v>116</v>
      </c>
      <c r="B114" t="s">
        <v>1122</v>
      </c>
      <c r="C114" t="s">
        <v>118</v>
      </c>
      <c r="D114" t="s">
        <v>7</v>
      </c>
      <c r="E114" s="3">
        <v>191542.58</v>
      </c>
      <c r="F114" s="3">
        <v>8200000</v>
      </c>
      <c r="G114" s="3">
        <v>288312</v>
      </c>
      <c r="H114" s="72">
        <v>2020</v>
      </c>
      <c r="I114" s="28"/>
      <c r="J114" s="28"/>
      <c r="W114" s="28"/>
    </row>
    <row r="115" spans="1:23" x14ac:dyDescent="0.25">
      <c r="A115" t="s">
        <v>116</v>
      </c>
      <c r="B115" t="s">
        <v>1122</v>
      </c>
      <c r="C115" t="s">
        <v>119</v>
      </c>
      <c r="D115" t="s">
        <v>23</v>
      </c>
      <c r="E115" s="3">
        <v>26295.42</v>
      </c>
      <c r="F115" s="3">
        <v>11864000</v>
      </c>
      <c r="G115" s="3">
        <v>417138.24</v>
      </c>
      <c r="H115" s="72">
        <v>2020</v>
      </c>
      <c r="I115" s="28"/>
      <c r="J115" s="28"/>
      <c r="W115" s="28"/>
    </row>
    <row r="116" spans="1:23" x14ac:dyDescent="0.25">
      <c r="A116" t="s">
        <v>116</v>
      </c>
      <c r="B116" t="s">
        <v>1122</v>
      </c>
      <c r="C116" t="s">
        <v>120</v>
      </c>
      <c r="D116" t="s">
        <v>23</v>
      </c>
      <c r="E116" s="3">
        <v>5660.76</v>
      </c>
      <c r="F116" s="3">
        <v>460000</v>
      </c>
      <c r="G116" s="3">
        <v>16173.6</v>
      </c>
      <c r="H116" s="72">
        <v>2020</v>
      </c>
      <c r="I116" s="28"/>
      <c r="J116" s="28"/>
      <c r="W116" s="28"/>
    </row>
    <row r="117" spans="1:23" x14ac:dyDescent="0.25">
      <c r="A117" t="s">
        <v>121</v>
      </c>
      <c r="B117" t="s">
        <v>1123</v>
      </c>
      <c r="C117" t="s">
        <v>122</v>
      </c>
      <c r="D117" t="s">
        <v>23</v>
      </c>
      <c r="E117" s="3">
        <v>383727.66</v>
      </c>
      <c r="F117" s="3">
        <v>26359383.41</v>
      </c>
      <c r="G117" s="3">
        <v>922842.01318410004</v>
      </c>
      <c r="H117" s="72">
        <v>2020</v>
      </c>
      <c r="I117" s="28"/>
      <c r="J117" s="28"/>
      <c r="W117" s="28"/>
    </row>
    <row r="118" spans="1:23" x14ac:dyDescent="0.25">
      <c r="A118" t="s">
        <v>121</v>
      </c>
      <c r="B118" t="s">
        <v>1123</v>
      </c>
      <c r="C118" t="s">
        <v>123</v>
      </c>
      <c r="D118" t="s">
        <v>49</v>
      </c>
      <c r="E118" s="3">
        <v>276947.78999999998</v>
      </c>
      <c r="F118" s="3">
        <v>8562225</v>
      </c>
      <c r="G118" s="3">
        <v>299763.49725000001</v>
      </c>
      <c r="H118" s="72">
        <v>2020</v>
      </c>
      <c r="I118" s="28"/>
      <c r="J118" s="28"/>
      <c r="W118" s="28"/>
    </row>
    <row r="119" spans="1:23" x14ac:dyDescent="0.25">
      <c r="A119" t="s">
        <v>121</v>
      </c>
      <c r="B119" t="s">
        <v>1123</v>
      </c>
      <c r="C119" t="s">
        <v>124</v>
      </c>
      <c r="D119" t="s">
        <v>23</v>
      </c>
      <c r="E119" s="3">
        <v>68658.94</v>
      </c>
      <c r="F119" s="3">
        <v>1221372</v>
      </c>
      <c r="G119" s="3">
        <v>42760.233719999997</v>
      </c>
      <c r="H119" s="72">
        <v>2020</v>
      </c>
      <c r="I119" s="28"/>
      <c r="J119" s="28"/>
      <c r="W119" s="28"/>
    </row>
    <row r="120" spans="1:23" x14ac:dyDescent="0.25">
      <c r="A120" t="s">
        <v>121</v>
      </c>
      <c r="B120" t="s">
        <v>1123</v>
      </c>
      <c r="C120" t="s">
        <v>125</v>
      </c>
      <c r="D120" t="s">
        <v>7</v>
      </c>
      <c r="E120" s="3">
        <v>63598.39</v>
      </c>
      <c r="F120" s="3">
        <v>13497100</v>
      </c>
      <c r="G120" s="3">
        <v>472533.47100000002</v>
      </c>
      <c r="H120" s="72">
        <v>2020</v>
      </c>
      <c r="I120" s="28"/>
      <c r="J120" s="28"/>
      <c r="W120" s="28"/>
    </row>
    <row r="121" spans="1:23" x14ac:dyDescent="0.25">
      <c r="A121" t="s">
        <v>121</v>
      </c>
      <c r="B121" t="s">
        <v>1123</v>
      </c>
      <c r="C121" t="s">
        <v>126</v>
      </c>
      <c r="D121" t="s">
        <v>23</v>
      </c>
      <c r="E121" s="3">
        <v>51940.43</v>
      </c>
      <c r="F121" s="3">
        <v>6710556</v>
      </c>
      <c r="G121" s="3">
        <v>234936.56555999999</v>
      </c>
      <c r="H121" s="72">
        <v>2020</v>
      </c>
      <c r="I121" s="28"/>
      <c r="J121" s="28"/>
      <c r="W121" s="28"/>
    </row>
    <row r="122" spans="1:23" x14ac:dyDescent="0.25">
      <c r="A122" t="s">
        <v>121</v>
      </c>
      <c r="B122" t="s">
        <v>1123</v>
      </c>
      <c r="C122" t="s">
        <v>127</v>
      </c>
      <c r="D122" t="s">
        <v>23</v>
      </c>
      <c r="E122" s="3">
        <v>2494646.17</v>
      </c>
      <c r="F122" s="3">
        <v>95061300</v>
      </c>
      <c r="G122" s="3">
        <v>3328096.1129999999</v>
      </c>
      <c r="H122" s="72">
        <v>2020</v>
      </c>
      <c r="I122" s="28"/>
      <c r="J122" s="28"/>
      <c r="W122" s="28"/>
    </row>
    <row r="123" spans="1:23" x14ac:dyDescent="0.25">
      <c r="A123" t="s">
        <v>121</v>
      </c>
      <c r="B123" t="s">
        <v>1123</v>
      </c>
      <c r="C123" t="s">
        <v>128</v>
      </c>
      <c r="D123" t="s">
        <v>23</v>
      </c>
      <c r="E123" s="3">
        <v>216938</v>
      </c>
      <c r="F123" s="3">
        <v>3720030</v>
      </c>
      <c r="G123" s="3">
        <v>130238.2503</v>
      </c>
      <c r="H123" s="72">
        <v>2020</v>
      </c>
      <c r="I123" s="28"/>
      <c r="J123" s="28"/>
      <c r="W123" s="28"/>
    </row>
    <row r="124" spans="1:23" x14ac:dyDescent="0.25">
      <c r="A124" t="s">
        <v>129</v>
      </c>
      <c r="B124" t="s">
        <v>1124</v>
      </c>
      <c r="C124" t="s">
        <v>130</v>
      </c>
      <c r="D124" t="s">
        <v>7</v>
      </c>
      <c r="E124" s="3">
        <v>11349.98</v>
      </c>
      <c r="F124" s="3">
        <v>550000</v>
      </c>
      <c r="G124" s="3">
        <v>20971.5</v>
      </c>
      <c r="H124" s="72">
        <v>2020</v>
      </c>
      <c r="I124" s="28"/>
      <c r="J124" s="28"/>
      <c r="W124" s="28"/>
    </row>
    <row r="125" spans="1:23" x14ac:dyDescent="0.25">
      <c r="A125" t="s">
        <v>129</v>
      </c>
      <c r="B125" t="s">
        <v>1124</v>
      </c>
      <c r="C125" t="s">
        <v>131</v>
      </c>
      <c r="D125" t="s">
        <v>7</v>
      </c>
      <c r="E125" s="3">
        <v>7929.19</v>
      </c>
      <c r="F125" s="3">
        <v>775200</v>
      </c>
      <c r="G125" s="3">
        <v>29558.37</v>
      </c>
      <c r="H125" s="72">
        <v>2020</v>
      </c>
      <c r="I125" s="28"/>
      <c r="J125" s="28"/>
      <c r="W125" s="28"/>
    </row>
    <row r="126" spans="1:23" x14ac:dyDescent="0.25">
      <c r="A126" t="s">
        <v>132</v>
      </c>
      <c r="B126" t="s">
        <v>133</v>
      </c>
      <c r="C126" t="s">
        <v>3581</v>
      </c>
      <c r="D126" t="s">
        <v>49</v>
      </c>
      <c r="E126" s="3">
        <v>1500</v>
      </c>
      <c r="F126" s="3">
        <v>439600</v>
      </c>
      <c r="G126" s="3">
        <v>13205.58</v>
      </c>
      <c r="H126" s="72">
        <v>2020</v>
      </c>
      <c r="I126" s="28"/>
      <c r="J126" s="28"/>
      <c r="W126" s="28"/>
    </row>
    <row r="127" spans="1:23" x14ac:dyDescent="0.25">
      <c r="A127" t="s">
        <v>132</v>
      </c>
      <c r="B127" t="s">
        <v>133</v>
      </c>
      <c r="C127" t="s">
        <v>134</v>
      </c>
      <c r="D127" t="s">
        <v>49</v>
      </c>
      <c r="E127" s="3">
        <v>30121.200000000001</v>
      </c>
      <c r="F127" s="3">
        <v>4676400</v>
      </c>
      <c r="G127" s="3">
        <v>140479.04999999999</v>
      </c>
      <c r="H127" s="72">
        <v>2020</v>
      </c>
      <c r="I127" s="28"/>
      <c r="J127" s="28"/>
      <c r="W127" s="28"/>
    </row>
    <row r="128" spans="1:23" x14ac:dyDescent="0.25">
      <c r="A128" t="s">
        <v>132</v>
      </c>
      <c r="B128" t="s">
        <v>133</v>
      </c>
      <c r="C128" t="s">
        <v>3582</v>
      </c>
      <c r="D128" t="s">
        <v>23</v>
      </c>
      <c r="E128" s="3">
        <v>31676.55</v>
      </c>
      <c r="F128" s="3">
        <v>6519300</v>
      </c>
      <c r="G128" s="3">
        <v>195839.77</v>
      </c>
      <c r="H128" s="72">
        <v>2020</v>
      </c>
      <c r="I128" s="28"/>
      <c r="J128" s="28"/>
      <c r="W128" s="28"/>
    </row>
    <row r="129" spans="1:23" x14ac:dyDescent="0.25">
      <c r="A129" t="s">
        <v>135</v>
      </c>
      <c r="B129" t="s">
        <v>1125</v>
      </c>
      <c r="C129" t="s">
        <v>136</v>
      </c>
      <c r="D129" t="s">
        <v>23</v>
      </c>
      <c r="F129" s="3">
        <v>21390300</v>
      </c>
      <c r="G129" s="3">
        <v>753366.37</v>
      </c>
      <c r="H129" s="72">
        <v>2020</v>
      </c>
      <c r="I129" s="28"/>
      <c r="J129" s="28"/>
      <c r="W129" s="28"/>
    </row>
    <row r="130" spans="1:23" x14ac:dyDescent="0.25">
      <c r="A130" t="s">
        <v>137</v>
      </c>
      <c r="B130" t="s">
        <v>1126</v>
      </c>
      <c r="C130" t="s">
        <v>138</v>
      </c>
      <c r="D130" t="s">
        <v>23</v>
      </c>
      <c r="E130" s="3">
        <v>190864.5</v>
      </c>
      <c r="F130" s="3">
        <v>3681100</v>
      </c>
      <c r="G130" s="3">
        <v>121108.19</v>
      </c>
      <c r="H130" s="72">
        <v>2020</v>
      </c>
      <c r="I130" s="28"/>
      <c r="J130" s="28"/>
      <c r="W130" s="2"/>
    </row>
    <row r="131" spans="1:23" x14ac:dyDescent="0.25">
      <c r="A131" t="s">
        <v>137</v>
      </c>
      <c r="B131" t="s">
        <v>1126</v>
      </c>
      <c r="C131" t="s">
        <v>139</v>
      </c>
      <c r="D131" t="s">
        <v>7</v>
      </c>
      <c r="E131" s="3">
        <v>37237</v>
      </c>
      <c r="F131" s="3">
        <v>8678000</v>
      </c>
      <c r="G131" s="3">
        <v>285506.2</v>
      </c>
      <c r="H131" s="72">
        <v>2020</v>
      </c>
      <c r="I131" s="28"/>
      <c r="J131" s="28"/>
      <c r="W131" s="28"/>
    </row>
    <row r="132" spans="1:23" x14ac:dyDescent="0.25">
      <c r="A132" t="s">
        <v>137</v>
      </c>
      <c r="B132" t="s">
        <v>1126</v>
      </c>
      <c r="C132" t="s">
        <v>140</v>
      </c>
      <c r="D132" t="s">
        <v>7</v>
      </c>
      <c r="E132" s="3">
        <v>7225</v>
      </c>
      <c r="F132" s="3">
        <v>1672600</v>
      </c>
      <c r="G132" s="3">
        <v>55028.54</v>
      </c>
      <c r="H132" s="72">
        <v>2020</v>
      </c>
      <c r="I132" s="28"/>
      <c r="J132" s="28"/>
      <c r="W132" s="28"/>
    </row>
    <row r="133" spans="1:23" x14ac:dyDescent="0.25">
      <c r="A133" t="s">
        <v>137</v>
      </c>
      <c r="B133" t="s">
        <v>1126</v>
      </c>
      <c r="C133" t="s">
        <v>3583</v>
      </c>
      <c r="D133" t="s">
        <v>23</v>
      </c>
      <c r="E133" s="3">
        <v>42797.19</v>
      </c>
      <c r="F133" s="3">
        <v>3626700</v>
      </c>
      <c r="G133" s="3">
        <v>119318.43</v>
      </c>
      <c r="H133" s="72">
        <v>2020</v>
      </c>
      <c r="I133" s="28"/>
      <c r="J133" s="28"/>
      <c r="W133" s="28"/>
    </row>
    <row r="134" spans="1:23" x14ac:dyDescent="0.25">
      <c r="A134" t="s">
        <v>137</v>
      </c>
      <c r="B134" t="s">
        <v>1126</v>
      </c>
      <c r="C134" t="s">
        <v>3584</v>
      </c>
      <c r="D134" t="s">
        <v>7</v>
      </c>
      <c r="E134" s="3">
        <v>9876.1200000000008</v>
      </c>
      <c r="F134" s="3">
        <v>6966700</v>
      </c>
      <c r="G134" s="3">
        <v>229204.43</v>
      </c>
      <c r="H134" s="72">
        <v>2020</v>
      </c>
      <c r="I134" s="28"/>
      <c r="J134" s="28"/>
      <c r="W134" s="28"/>
    </row>
    <row r="135" spans="1:23" x14ac:dyDescent="0.25">
      <c r="A135" t="s">
        <v>141</v>
      </c>
      <c r="B135" t="s">
        <v>1127</v>
      </c>
      <c r="C135" t="s">
        <v>142</v>
      </c>
      <c r="D135" t="s">
        <v>7</v>
      </c>
      <c r="E135" s="3">
        <v>90000</v>
      </c>
      <c r="F135" s="3">
        <v>3891600</v>
      </c>
      <c r="G135" s="3">
        <v>118927.296</v>
      </c>
      <c r="H135" s="72">
        <v>2019</v>
      </c>
      <c r="I135" s="28"/>
      <c r="J135" s="28"/>
      <c r="W135" s="28"/>
    </row>
    <row r="136" spans="1:23" x14ac:dyDescent="0.25">
      <c r="A136" t="s">
        <v>141</v>
      </c>
      <c r="B136" t="s">
        <v>1127</v>
      </c>
      <c r="C136" t="s">
        <v>143</v>
      </c>
      <c r="D136" t="s">
        <v>49</v>
      </c>
      <c r="E136" s="3">
        <v>170000</v>
      </c>
      <c r="F136" s="3">
        <v>4503700</v>
      </c>
      <c r="G136" s="3">
        <v>137633.07200000001</v>
      </c>
      <c r="H136" s="72">
        <v>2019</v>
      </c>
      <c r="I136" s="28"/>
      <c r="J136" s="28"/>
      <c r="W136" s="28"/>
    </row>
    <row r="137" spans="1:23" x14ac:dyDescent="0.25">
      <c r="A137" t="s">
        <v>144</v>
      </c>
      <c r="B137" t="s">
        <v>1128</v>
      </c>
      <c r="C137" t="s">
        <v>145</v>
      </c>
      <c r="D137" t="s">
        <v>23</v>
      </c>
      <c r="E137" s="3">
        <v>117869.56</v>
      </c>
      <c r="F137" s="3">
        <v>3349500</v>
      </c>
      <c r="G137" s="3">
        <v>103030.62</v>
      </c>
      <c r="H137" s="72">
        <v>2020</v>
      </c>
      <c r="I137" s="28"/>
      <c r="J137" s="28"/>
      <c r="W137" s="28"/>
    </row>
    <row r="138" spans="1:23" x14ac:dyDescent="0.25">
      <c r="A138" t="s">
        <v>144</v>
      </c>
      <c r="B138" t="s">
        <v>1128</v>
      </c>
      <c r="C138" t="s">
        <v>3585</v>
      </c>
      <c r="D138" t="s">
        <v>23</v>
      </c>
      <c r="E138" s="3">
        <v>104436.46</v>
      </c>
      <c r="F138" s="3">
        <v>1875000</v>
      </c>
      <c r="G138" s="3">
        <v>57675</v>
      </c>
      <c r="H138" s="72">
        <v>2020</v>
      </c>
      <c r="I138" s="28"/>
      <c r="J138" s="28"/>
      <c r="W138" s="28"/>
    </row>
    <row r="139" spans="1:23" x14ac:dyDescent="0.25">
      <c r="A139" t="s">
        <v>146</v>
      </c>
      <c r="B139" t="s">
        <v>1129</v>
      </c>
      <c r="C139" t="s">
        <v>147</v>
      </c>
      <c r="D139" t="s">
        <v>7</v>
      </c>
      <c r="E139" s="3">
        <v>45577.65</v>
      </c>
      <c r="F139" s="3">
        <v>5350000</v>
      </c>
      <c r="G139" s="3">
        <v>156969</v>
      </c>
      <c r="H139" s="72">
        <v>2020</v>
      </c>
      <c r="I139" s="28"/>
      <c r="J139" s="28"/>
      <c r="W139" s="28"/>
    </row>
    <row r="140" spans="1:23" x14ac:dyDescent="0.25">
      <c r="A140" t="s">
        <v>146</v>
      </c>
      <c r="B140" t="s">
        <v>1129</v>
      </c>
      <c r="C140" t="s">
        <v>148</v>
      </c>
      <c r="D140" t="s">
        <v>7</v>
      </c>
      <c r="E140" s="3">
        <v>200000</v>
      </c>
      <c r="F140" s="3">
        <v>32684000</v>
      </c>
      <c r="G140" s="3">
        <v>958948.56</v>
      </c>
      <c r="H140" s="72">
        <v>2020</v>
      </c>
      <c r="I140" s="28"/>
      <c r="J140" s="28"/>
      <c r="W140" s="28"/>
    </row>
    <row r="141" spans="1:23" x14ac:dyDescent="0.25">
      <c r="A141" t="s">
        <v>146</v>
      </c>
      <c r="B141" t="s">
        <v>1129</v>
      </c>
      <c r="C141" t="s">
        <v>149</v>
      </c>
      <c r="D141" t="s">
        <v>7</v>
      </c>
      <c r="E141" s="3">
        <v>52684.56</v>
      </c>
      <c r="F141" s="3">
        <v>13364500</v>
      </c>
      <c r="G141" s="3">
        <v>392114.43</v>
      </c>
      <c r="H141" s="72">
        <v>2020</v>
      </c>
      <c r="I141" s="28"/>
      <c r="J141" s="28"/>
      <c r="W141" s="28"/>
    </row>
    <row r="142" spans="1:23" x14ac:dyDescent="0.25">
      <c r="A142" t="s">
        <v>146</v>
      </c>
      <c r="B142" t="s">
        <v>1129</v>
      </c>
      <c r="C142" t="s">
        <v>150</v>
      </c>
      <c r="D142" t="s">
        <v>7</v>
      </c>
      <c r="E142" s="3">
        <v>0</v>
      </c>
      <c r="F142" s="3">
        <v>1761700</v>
      </c>
      <c r="G142" s="3">
        <v>51688.278000000006</v>
      </c>
      <c r="H142" s="72">
        <v>2020</v>
      </c>
      <c r="I142" s="28"/>
      <c r="J142" s="28"/>
      <c r="W142" s="28"/>
    </row>
    <row r="143" spans="1:23" x14ac:dyDescent="0.25">
      <c r="A143" t="s">
        <v>146</v>
      </c>
      <c r="B143" t="s">
        <v>1129</v>
      </c>
      <c r="C143" t="s">
        <v>3586</v>
      </c>
      <c r="D143" t="s">
        <v>23</v>
      </c>
      <c r="E143" s="3">
        <v>130924.87</v>
      </c>
      <c r="F143" s="3">
        <v>20180900</v>
      </c>
      <c r="G143" s="3">
        <v>592107.60600000003</v>
      </c>
      <c r="H143" s="72">
        <v>2020</v>
      </c>
      <c r="I143" s="28"/>
      <c r="J143" s="28"/>
      <c r="W143" s="28"/>
    </row>
    <row r="144" spans="1:23" x14ac:dyDescent="0.25">
      <c r="A144" t="s">
        <v>151</v>
      </c>
      <c r="B144" t="s">
        <v>152</v>
      </c>
      <c r="C144" t="s">
        <v>153</v>
      </c>
      <c r="D144" t="s">
        <v>23</v>
      </c>
      <c r="E144" s="3">
        <v>366483.6</v>
      </c>
      <c r="F144" s="3">
        <v>48400000</v>
      </c>
      <c r="G144" s="3">
        <v>1236620</v>
      </c>
      <c r="H144" s="72">
        <v>2020</v>
      </c>
      <c r="I144" s="28"/>
      <c r="J144" s="28"/>
      <c r="W144" s="28"/>
    </row>
    <row r="145" spans="1:23" x14ac:dyDescent="0.25">
      <c r="A145" t="s">
        <v>151</v>
      </c>
      <c r="B145" t="s">
        <v>152</v>
      </c>
      <c r="C145" t="s">
        <v>154</v>
      </c>
      <c r="D145" t="s">
        <v>23</v>
      </c>
      <c r="E145" s="3">
        <v>127574.2</v>
      </c>
      <c r="F145" s="3">
        <v>14914000</v>
      </c>
      <c r="G145" s="3">
        <v>381052.7</v>
      </c>
      <c r="H145" s="72">
        <v>2020</v>
      </c>
      <c r="I145" s="28"/>
      <c r="J145" s="28"/>
      <c r="W145" s="28"/>
    </row>
    <row r="146" spans="1:23" x14ac:dyDescent="0.25">
      <c r="A146" t="s">
        <v>151</v>
      </c>
      <c r="B146" t="s">
        <v>152</v>
      </c>
      <c r="C146" t="s">
        <v>155</v>
      </c>
      <c r="D146" t="s">
        <v>23</v>
      </c>
      <c r="E146" s="3">
        <v>173489.53</v>
      </c>
      <c r="F146" s="3">
        <v>18630500</v>
      </c>
      <c r="G146" s="3">
        <v>476009.28</v>
      </c>
      <c r="H146" s="72">
        <v>2020</v>
      </c>
      <c r="I146" s="28"/>
      <c r="J146" s="28"/>
      <c r="W146" s="28"/>
    </row>
    <row r="147" spans="1:23" x14ac:dyDescent="0.25">
      <c r="A147" t="s">
        <v>151</v>
      </c>
      <c r="B147" t="s">
        <v>152</v>
      </c>
      <c r="C147" t="s">
        <v>156</v>
      </c>
      <c r="D147" t="s">
        <v>23</v>
      </c>
      <c r="E147" s="3">
        <v>468737.68</v>
      </c>
      <c r="F147" s="3">
        <v>28714600</v>
      </c>
      <c r="G147" s="3">
        <v>733658.03</v>
      </c>
      <c r="H147" s="72">
        <v>2020</v>
      </c>
      <c r="I147" s="28"/>
      <c r="J147" s="28"/>
      <c r="W147" s="28"/>
    </row>
    <row r="148" spans="1:23" x14ac:dyDescent="0.25">
      <c r="A148" t="s">
        <v>151</v>
      </c>
      <c r="B148" t="s">
        <v>152</v>
      </c>
      <c r="C148" t="s">
        <v>3587</v>
      </c>
      <c r="D148" t="s">
        <v>23</v>
      </c>
      <c r="E148" s="3">
        <v>352453.62</v>
      </c>
      <c r="F148" s="3">
        <v>30981500</v>
      </c>
      <c r="G148" s="3">
        <v>791577.33</v>
      </c>
      <c r="H148" s="72">
        <v>2020</v>
      </c>
      <c r="I148" s="28"/>
      <c r="J148" s="28"/>
      <c r="W148" s="28"/>
    </row>
    <row r="149" spans="1:23" x14ac:dyDescent="0.25">
      <c r="A149" t="s">
        <v>151</v>
      </c>
      <c r="B149" t="s">
        <v>152</v>
      </c>
      <c r="C149" t="s">
        <v>157</v>
      </c>
      <c r="D149" t="s">
        <v>23</v>
      </c>
      <c r="E149" s="3">
        <v>187622.86</v>
      </c>
      <c r="F149" s="3">
        <v>19546500</v>
      </c>
      <c r="G149" s="3">
        <v>499413.08</v>
      </c>
      <c r="H149" s="72">
        <v>2020</v>
      </c>
      <c r="I149" s="28"/>
      <c r="J149" s="28"/>
      <c r="W149" s="28"/>
    </row>
    <row r="150" spans="1:23" x14ac:dyDescent="0.25">
      <c r="A150" t="s">
        <v>151</v>
      </c>
      <c r="B150" t="s">
        <v>152</v>
      </c>
      <c r="C150" t="s">
        <v>3588</v>
      </c>
      <c r="D150" t="s">
        <v>23</v>
      </c>
      <c r="E150" s="3">
        <v>339965.73</v>
      </c>
      <c r="F150" s="3">
        <v>28579000</v>
      </c>
      <c r="G150" s="3">
        <v>730193.45</v>
      </c>
      <c r="H150" s="72">
        <v>2020</v>
      </c>
      <c r="I150" s="28"/>
      <c r="J150" s="28"/>
      <c r="W150" s="28"/>
    </row>
    <row r="151" spans="1:23" x14ac:dyDescent="0.25">
      <c r="A151" t="s">
        <v>158</v>
      </c>
      <c r="B151" t="s">
        <v>1130</v>
      </c>
      <c r="C151" t="s">
        <v>159</v>
      </c>
      <c r="D151" t="s">
        <v>7</v>
      </c>
      <c r="E151" s="3">
        <v>56732.15</v>
      </c>
      <c r="F151" s="3">
        <v>2789400</v>
      </c>
      <c r="G151" s="3">
        <v>68228.797768352015</v>
      </c>
      <c r="H151" s="72">
        <v>2020</v>
      </c>
      <c r="I151" s="28"/>
      <c r="J151" s="28"/>
      <c r="W151" s="28"/>
    </row>
    <row r="152" spans="1:23" x14ac:dyDescent="0.25">
      <c r="A152" t="s">
        <v>158</v>
      </c>
      <c r="B152" t="s">
        <v>1130</v>
      </c>
      <c r="C152" t="s">
        <v>3589</v>
      </c>
      <c r="D152" t="s">
        <v>49</v>
      </c>
      <c r="E152" s="3">
        <v>2000</v>
      </c>
      <c r="F152" s="3">
        <v>293400</v>
      </c>
      <c r="G152" s="3">
        <v>7176.5717592437368</v>
      </c>
      <c r="H152" s="72">
        <v>2020</v>
      </c>
      <c r="I152" s="28"/>
      <c r="J152" s="28"/>
      <c r="W152" s="28"/>
    </row>
    <row r="153" spans="1:23" x14ac:dyDescent="0.25">
      <c r="A153" t="s">
        <v>160</v>
      </c>
      <c r="B153" t="s">
        <v>1131</v>
      </c>
      <c r="C153" t="s">
        <v>161</v>
      </c>
      <c r="D153" t="s">
        <v>7</v>
      </c>
      <c r="E153" s="3">
        <v>93777.33</v>
      </c>
      <c r="F153" s="3">
        <v>5849000</v>
      </c>
      <c r="G153" s="3">
        <v>139791.1</v>
      </c>
      <c r="H153" s="72">
        <v>2020</v>
      </c>
      <c r="I153" s="28"/>
      <c r="J153" s="28"/>
      <c r="W153" s="28"/>
    </row>
    <row r="154" spans="1:23" x14ac:dyDescent="0.25">
      <c r="A154" t="s">
        <v>160</v>
      </c>
      <c r="B154" t="s">
        <v>1131</v>
      </c>
      <c r="C154" t="s">
        <v>162</v>
      </c>
      <c r="D154" t="s">
        <v>7</v>
      </c>
      <c r="E154" s="3">
        <v>19170.02</v>
      </c>
      <c r="F154" s="3">
        <v>3208500</v>
      </c>
      <c r="G154" s="3">
        <v>76683.149999999994</v>
      </c>
      <c r="H154" s="72">
        <v>2020</v>
      </c>
      <c r="I154" s="28"/>
      <c r="J154" s="28"/>
      <c r="W154" s="28"/>
    </row>
    <row r="155" spans="1:23" x14ac:dyDescent="0.25">
      <c r="A155" s="2" t="s">
        <v>163</v>
      </c>
      <c r="B155" t="s">
        <v>3856</v>
      </c>
      <c r="C155" t="s">
        <v>164</v>
      </c>
      <c r="D155" t="s">
        <v>7</v>
      </c>
      <c r="E155" s="3">
        <v>300000</v>
      </c>
      <c r="F155" s="3">
        <v>17988800</v>
      </c>
      <c r="G155" s="3">
        <v>158481.32800000001</v>
      </c>
      <c r="H155" s="72">
        <v>2020</v>
      </c>
      <c r="I155" s="28"/>
      <c r="J155" s="28"/>
      <c r="W155" s="28"/>
    </row>
    <row r="156" spans="1:23" x14ac:dyDescent="0.25">
      <c r="A156" t="s">
        <v>163</v>
      </c>
      <c r="B156" t="s">
        <v>3856</v>
      </c>
      <c r="C156" t="s">
        <v>165</v>
      </c>
      <c r="D156" t="s">
        <v>7</v>
      </c>
      <c r="E156" s="3">
        <v>51368.480000000003</v>
      </c>
      <c r="F156" s="3">
        <v>6338600</v>
      </c>
      <c r="G156" s="3">
        <v>55843.065999999999</v>
      </c>
      <c r="H156" s="72">
        <v>2020</v>
      </c>
      <c r="I156" s="28"/>
      <c r="J156" s="28"/>
      <c r="W156" s="28"/>
    </row>
    <row r="157" spans="1:23" x14ac:dyDescent="0.25">
      <c r="A157" t="s">
        <v>166</v>
      </c>
      <c r="B157" t="s">
        <v>1132</v>
      </c>
      <c r="C157" t="s">
        <v>3590</v>
      </c>
      <c r="D157" t="s">
        <v>23</v>
      </c>
      <c r="E157" s="3">
        <v>131513.5</v>
      </c>
      <c r="F157" s="3">
        <v>8300000</v>
      </c>
      <c r="G157" s="3">
        <v>263027</v>
      </c>
      <c r="H157" s="72">
        <v>2020</v>
      </c>
      <c r="I157" s="28"/>
      <c r="J157" s="28"/>
      <c r="W157" s="28"/>
    </row>
    <row r="158" spans="1:23" x14ac:dyDescent="0.25">
      <c r="A158" t="s">
        <v>166</v>
      </c>
      <c r="B158" t="s">
        <v>1132</v>
      </c>
      <c r="C158" t="s">
        <v>3591</v>
      </c>
      <c r="D158" t="s">
        <v>23</v>
      </c>
      <c r="E158" s="3">
        <v>36353.599999999999</v>
      </c>
      <c r="F158" s="3">
        <v>3700000</v>
      </c>
      <c r="G158" s="3">
        <v>117253</v>
      </c>
      <c r="H158" s="72">
        <v>2020</v>
      </c>
      <c r="I158" s="28"/>
      <c r="J158" s="28"/>
      <c r="W158" s="28"/>
    </row>
    <row r="159" spans="1:23" x14ac:dyDescent="0.25">
      <c r="A159" t="s">
        <v>167</v>
      </c>
      <c r="B159" t="s">
        <v>1133</v>
      </c>
      <c r="C159" t="s">
        <v>168</v>
      </c>
      <c r="D159" t="s">
        <v>49</v>
      </c>
      <c r="E159" s="3">
        <v>308000</v>
      </c>
      <c r="F159" s="3">
        <v>5863200</v>
      </c>
      <c r="G159" s="3">
        <v>175426.94399999999</v>
      </c>
      <c r="H159" s="72">
        <v>2020</v>
      </c>
      <c r="I159" s="28"/>
      <c r="J159" s="28"/>
      <c r="W159" s="28"/>
    </row>
    <row r="160" spans="1:23" x14ac:dyDescent="0.25">
      <c r="A160" t="s">
        <v>167</v>
      </c>
      <c r="B160" t="s">
        <v>1133</v>
      </c>
      <c r="C160" t="s">
        <v>3592</v>
      </c>
      <c r="D160" t="s">
        <v>49</v>
      </c>
      <c r="E160" s="3">
        <v>11475</v>
      </c>
      <c r="F160" s="3">
        <v>1711400</v>
      </c>
      <c r="G160" s="3">
        <v>51205.088000000003</v>
      </c>
      <c r="H160" s="72">
        <v>2020</v>
      </c>
      <c r="I160" s="28"/>
      <c r="J160" s="28"/>
      <c r="W160" s="28"/>
    </row>
    <row r="161" spans="1:23" x14ac:dyDescent="0.25">
      <c r="A161" t="s">
        <v>167</v>
      </c>
      <c r="B161" t="s">
        <v>1133</v>
      </c>
      <c r="C161" t="s">
        <v>3593</v>
      </c>
      <c r="D161" t="s">
        <v>7</v>
      </c>
      <c r="E161" s="3">
        <v>142172.26999999999</v>
      </c>
      <c r="F161" s="3">
        <v>3080000</v>
      </c>
      <c r="G161" s="3">
        <v>92153.600000000006</v>
      </c>
      <c r="H161" s="72">
        <v>2020</v>
      </c>
      <c r="I161" s="28"/>
      <c r="J161" s="28"/>
      <c r="W161" s="28"/>
    </row>
    <row r="162" spans="1:23" x14ac:dyDescent="0.25">
      <c r="A162" t="s">
        <v>167</v>
      </c>
      <c r="B162" t="s">
        <v>1133</v>
      </c>
      <c r="C162" t="s">
        <v>169</v>
      </c>
      <c r="D162" t="s">
        <v>49</v>
      </c>
      <c r="E162" s="3">
        <v>30000</v>
      </c>
      <c r="F162" s="3">
        <v>7023400</v>
      </c>
      <c r="G162" s="3">
        <v>210140.128</v>
      </c>
      <c r="H162" s="72">
        <v>2020</v>
      </c>
      <c r="I162" s="28"/>
      <c r="J162" s="28"/>
      <c r="W162" s="28"/>
    </row>
    <row r="163" spans="1:23" x14ac:dyDescent="0.25">
      <c r="A163" t="s">
        <v>167</v>
      </c>
      <c r="B163" t="s">
        <v>1133</v>
      </c>
      <c r="C163" t="s">
        <v>170</v>
      </c>
      <c r="D163" t="s">
        <v>7</v>
      </c>
      <c r="E163" s="3">
        <v>4093.56</v>
      </c>
      <c r="F163" s="3">
        <v>498000</v>
      </c>
      <c r="G163" s="3">
        <v>14900.16</v>
      </c>
      <c r="H163" s="72">
        <v>2020</v>
      </c>
      <c r="I163" s="28"/>
      <c r="J163" s="28"/>
      <c r="W163" s="28"/>
    </row>
    <row r="164" spans="1:23" x14ac:dyDescent="0.25">
      <c r="A164" t="s">
        <v>167</v>
      </c>
      <c r="B164" t="s">
        <v>1133</v>
      </c>
      <c r="C164" t="s">
        <v>171</v>
      </c>
      <c r="D164" t="s">
        <v>49</v>
      </c>
      <c r="E164" s="3">
        <v>364960.03</v>
      </c>
      <c r="F164" s="3">
        <v>23060200</v>
      </c>
      <c r="G164" s="3">
        <v>689961.18400000001</v>
      </c>
      <c r="H164" s="72">
        <v>2020</v>
      </c>
      <c r="I164" s="28"/>
      <c r="J164" s="28"/>
      <c r="W164" s="28"/>
    </row>
    <row r="165" spans="1:23" x14ac:dyDescent="0.25">
      <c r="A165" t="s">
        <v>167</v>
      </c>
      <c r="B165" t="s">
        <v>1133</v>
      </c>
      <c r="C165" t="s">
        <v>172</v>
      </c>
      <c r="D165" t="s">
        <v>49</v>
      </c>
      <c r="E165" s="3">
        <v>14957.6</v>
      </c>
      <c r="F165" s="3">
        <v>819814</v>
      </c>
      <c r="G165" s="3">
        <v>24528.834879999999</v>
      </c>
      <c r="H165" s="72">
        <v>2020</v>
      </c>
      <c r="I165" s="28"/>
      <c r="J165" s="28"/>
      <c r="W165" s="28"/>
    </row>
    <row r="166" spans="1:23" x14ac:dyDescent="0.25">
      <c r="A166" t="s">
        <v>173</v>
      </c>
      <c r="B166" t="s">
        <v>1134</v>
      </c>
      <c r="C166" t="s">
        <v>3594</v>
      </c>
      <c r="D166" t="s">
        <v>7</v>
      </c>
      <c r="E166" s="3">
        <v>38250.629999999997</v>
      </c>
      <c r="F166" s="3">
        <v>3125500</v>
      </c>
      <c r="G166" s="3">
        <v>90108.160000000003</v>
      </c>
      <c r="H166" s="72">
        <v>2020</v>
      </c>
      <c r="I166" s="28"/>
      <c r="J166" s="28"/>
      <c r="W166" s="28"/>
    </row>
    <row r="167" spans="1:23" x14ac:dyDescent="0.25">
      <c r="A167" t="s">
        <v>173</v>
      </c>
      <c r="B167" t="s">
        <v>1134</v>
      </c>
      <c r="C167" t="s">
        <v>3595</v>
      </c>
      <c r="D167" t="s">
        <v>7</v>
      </c>
      <c r="E167" s="3">
        <v>18097.990000000002</v>
      </c>
      <c r="F167" s="3">
        <v>1250200</v>
      </c>
      <c r="G167" s="3">
        <v>36042.660000000003</v>
      </c>
      <c r="H167" s="72">
        <v>2020</v>
      </c>
      <c r="I167" s="28"/>
      <c r="J167" s="28"/>
      <c r="W167" s="28"/>
    </row>
    <row r="168" spans="1:23" x14ac:dyDescent="0.25">
      <c r="A168" t="s">
        <v>173</v>
      </c>
      <c r="B168" t="s">
        <v>1134</v>
      </c>
      <c r="C168" t="s">
        <v>3596</v>
      </c>
      <c r="D168" t="s">
        <v>7</v>
      </c>
      <c r="E168" s="3">
        <v>36461</v>
      </c>
      <c r="F168" s="3">
        <v>3689800</v>
      </c>
      <c r="G168" s="3">
        <v>212753.87</v>
      </c>
      <c r="H168" s="72">
        <v>2020</v>
      </c>
      <c r="I168" s="28"/>
      <c r="J168" s="28"/>
      <c r="W168" s="28"/>
    </row>
    <row r="169" spans="1:23" x14ac:dyDescent="0.25">
      <c r="A169" t="s">
        <v>173</v>
      </c>
      <c r="B169" t="s">
        <v>1134</v>
      </c>
      <c r="C169" t="s">
        <v>174</v>
      </c>
      <c r="D169" t="s">
        <v>23</v>
      </c>
      <c r="E169" s="3">
        <v>50000</v>
      </c>
      <c r="F169" s="3">
        <v>30610700</v>
      </c>
      <c r="G169" s="3">
        <v>882506.48</v>
      </c>
      <c r="H169" s="72">
        <v>2020</v>
      </c>
      <c r="I169" s="28"/>
      <c r="J169" s="28"/>
      <c r="W169" s="28"/>
    </row>
    <row r="170" spans="1:23" x14ac:dyDescent="0.25">
      <c r="A170" t="s">
        <v>1075</v>
      </c>
      <c r="B170" t="s">
        <v>1135</v>
      </c>
      <c r="C170" t="s">
        <v>175</v>
      </c>
      <c r="D170" t="s">
        <v>7</v>
      </c>
      <c r="E170" s="3">
        <v>155442.62</v>
      </c>
      <c r="F170" s="3">
        <v>6787500</v>
      </c>
      <c r="G170" s="3">
        <v>159694.39999999999</v>
      </c>
      <c r="H170" s="72">
        <v>2020</v>
      </c>
      <c r="I170" s="28"/>
      <c r="J170" s="28"/>
      <c r="W170" s="28"/>
    </row>
    <row r="171" spans="1:23" x14ac:dyDescent="0.25">
      <c r="A171" t="s">
        <v>1373</v>
      </c>
      <c r="B171" t="s">
        <v>3857</v>
      </c>
      <c r="C171" t="s">
        <v>3597</v>
      </c>
      <c r="D171" t="s">
        <v>49</v>
      </c>
      <c r="E171" s="3">
        <v>19910.48</v>
      </c>
      <c r="F171" s="3">
        <v>6609600</v>
      </c>
      <c r="G171" s="3">
        <v>237284.64</v>
      </c>
      <c r="H171" s="72">
        <v>2020</v>
      </c>
      <c r="I171" s="28"/>
      <c r="J171" s="28"/>
      <c r="W171" s="28"/>
    </row>
    <row r="172" spans="1:23" x14ac:dyDescent="0.25">
      <c r="A172" t="s">
        <v>176</v>
      </c>
      <c r="B172" t="s">
        <v>1136</v>
      </c>
      <c r="C172" t="s">
        <v>177</v>
      </c>
      <c r="D172" t="s">
        <v>7</v>
      </c>
      <c r="E172" s="3">
        <v>14694</v>
      </c>
      <c r="F172" s="3">
        <v>4252800</v>
      </c>
      <c r="G172" s="3">
        <v>102620.06399999998</v>
      </c>
      <c r="H172" s="72">
        <v>2020</v>
      </c>
      <c r="I172" s="28"/>
      <c r="J172" s="28"/>
      <c r="W172" s="28"/>
    </row>
    <row r="173" spans="1:23" x14ac:dyDescent="0.25">
      <c r="A173" t="s">
        <v>176</v>
      </c>
      <c r="B173" t="s">
        <v>1136</v>
      </c>
      <c r="C173" t="s">
        <v>178</v>
      </c>
      <c r="D173" t="s">
        <v>7</v>
      </c>
      <c r="E173" s="3">
        <v>8200</v>
      </c>
      <c r="F173" s="3">
        <v>2126400</v>
      </c>
      <c r="G173" s="3">
        <v>51310.031999999992</v>
      </c>
      <c r="H173" s="72">
        <v>2020</v>
      </c>
      <c r="I173" s="28"/>
      <c r="J173" s="28"/>
      <c r="W173" s="28"/>
    </row>
    <row r="174" spans="1:23" x14ac:dyDescent="0.25">
      <c r="A174" t="s">
        <v>176</v>
      </c>
      <c r="B174" t="s">
        <v>1136</v>
      </c>
      <c r="C174" t="s">
        <v>3598</v>
      </c>
      <c r="D174" s="20" t="s">
        <v>23</v>
      </c>
      <c r="E174" s="3">
        <v>267021.01</v>
      </c>
      <c r="F174" s="3">
        <v>31076100</v>
      </c>
      <c r="G174" s="3">
        <v>749866.29299999995</v>
      </c>
      <c r="H174" s="72">
        <v>2020</v>
      </c>
      <c r="I174" s="28"/>
      <c r="J174" s="28"/>
      <c r="W174" s="28"/>
    </row>
    <row r="175" spans="1:23" x14ac:dyDescent="0.25">
      <c r="A175" t="s">
        <v>179</v>
      </c>
      <c r="B175" t="s">
        <v>1137</v>
      </c>
      <c r="C175" t="s">
        <v>180</v>
      </c>
      <c r="D175" s="20" t="s">
        <v>7</v>
      </c>
      <c r="F175" s="3">
        <v>2190000</v>
      </c>
      <c r="G175" s="3">
        <v>87052.5</v>
      </c>
      <c r="H175" s="72">
        <v>2020</v>
      </c>
      <c r="I175" s="28"/>
      <c r="J175" s="28"/>
      <c r="W175" s="28"/>
    </row>
    <row r="176" spans="1:23" x14ac:dyDescent="0.25">
      <c r="A176" t="s">
        <v>179</v>
      </c>
      <c r="B176" t="s">
        <v>1137</v>
      </c>
      <c r="C176" t="s">
        <v>3599</v>
      </c>
      <c r="D176" s="20" t="s">
        <v>23</v>
      </c>
      <c r="E176" s="3">
        <v>77513</v>
      </c>
      <c r="F176" s="22">
        <v>3900000</v>
      </c>
      <c r="G176" s="22">
        <v>155025</v>
      </c>
      <c r="H176" s="72">
        <v>2020</v>
      </c>
      <c r="I176" s="28"/>
      <c r="J176" s="28"/>
      <c r="W176" s="28"/>
    </row>
    <row r="177" spans="1:23" x14ac:dyDescent="0.25">
      <c r="A177" t="s">
        <v>179</v>
      </c>
      <c r="B177" t="s">
        <v>1137</v>
      </c>
      <c r="C177" t="s">
        <v>3600</v>
      </c>
      <c r="D177" s="20" t="s">
        <v>23</v>
      </c>
      <c r="E177" s="3">
        <v>83842.41</v>
      </c>
      <c r="F177" s="3">
        <v>11000000</v>
      </c>
      <c r="G177" s="3">
        <v>437250</v>
      </c>
      <c r="H177" s="72">
        <v>2020</v>
      </c>
      <c r="I177" s="28"/>
      <c r="J177" s="28"/>
      <c r="W177" s="28"/>
    </row>
    <row r="178" spans="1:23" x14ac:dyDescent="0.25">
      <c r="A178" t="s">
        <v>179</v>
      </c>
      <c r="B178" t="s">
        <v>1137</v>
      </c>
      <c r="C178" t="s">
        <v>181</v>
      </c>
      <c r="D178" s="20" t="s">
        <v>23</v>
      </c>
      <c r="E178" s="3">
        <v>117260.51</v>
      </c>
      <c r="F178" s="3">
        <v>5899900</v>
      </c>
      <c r="G178" s="3">
        <v>234521.03</v>
      </c>
      <c r="H178" s="72">
        <v>2020</v>
      </c>
      <c r="I178" s="28"/>
      <c r="J178" s="28"/>
      <c r="W178" s="28"/>
    </row>
    <row r="179" spans="1:23" x14ac:dyDescent="0.25">
      <c r="A179" t="s">
        <v>179</v>
      </c>
      <c r="B179" t="s">
        <v>1137</v>
      </c>
      <c r="C179" t="s">
        <v>182</v>
      </c>
      <c r="D179" s="20" t="s">
        <v>23</v>
      </c>
      <c r="E179" s="3">
        <v>50385.9</v>
      </c>
      <c r="F179" s="3">
        <v>1987100</v>
      </c>
      <c r="G179" s="3">
        <v>78987.23</v>
      </c>
      <c r="H179" s="72">
        <v>2020</v>
      </c>
      <c r="I179" s="28"/>
      <c r="J179" s="28"/>
      <c r="W179" s="28"/>
    </row>
    <row r="180" spans="1:23" x14ac:dyDescent="0.25">
      <c r="A180" t="s">
        <v>179</v>
      </c>
      <c r="B180" t="s">
        <v>1137</v>
      </c>
      <c r="C180" t="s">
        <v>182</v>
      </c>
      <c r="D180" s="20" t="s">
        <v>23</v>
      </c>
      <c r="E180" s="3">
        <v>49237.25</v>
      </c>
      <c r="F180" s="3">
        <v>1941800</v>
      </c>
      <c r="G180" s="3">
        <v>77186.55</v>
      </c>
      <c r="H180" s="72">
        <v>2020</v>
      </c>
      <c r="I180" s="28"/>
      <c r="J180" s="28"/>
      <c r="W180" s="28"/>
    </row>
    <row r="181" spans="1:23" x14ac:dyDescent="0.25">
      <c r="A181" t="s">
        <v>183</v>
      </c>
      <c r="B181" t="s">
        <v>1138</v>
      </c>
      <c r="C181" t="s">
        <v>184</v>
      </c>
      <c r="D181" s="20" t="s">
        <v>23</v>
      </c>
      <c r="E181" s="3">
        <v>67143.88</v>
      </c>
      <c r="F181" s="3">
        <v>250000</v>
      </c>
      <c r="G181" s="3">
        <v>7282.5</v>
      </c>
      <c r="H181" s="72">
        <v>2020</v>
      </c>
      <c r="I181" s="28"/>
      <c r="J181" s="28"/>
      <c r="W181" s="2"/>
    </row>
    <row r="182" spans="1:23" x14ac:dyDescent="0.25">
      <c r="A182" t="s">
        <v>185</v>
      </c>
      <c r="B182" t="s">
        <v>1139</v>
      </c>
      <c r="C182" t="s">
        <v>186</v>
      </c>
      <c r="D182" s="20" t="s">
        <v>7</v>
      </c>
      <c r="E182" s="3">
        <v>91968.44</v>
      </c>
      <c r="F182" s="3">
        <v>18121400</v>
      </c>
      <c r="G182" s="3">
        <v>793898.53399999999</v>
      </c>
      <c r="H182" s="72">
        <v>2020</v>
      </c>
      <c r="I182" s="28"/>
      <c r="J182" s="28"/>
      <c r="W182" s="28"/>
    </row>
    <row r="183" spans="1:23" x14ac:dyDescent="0.25">
      <c r="A183" t="s">
        <v>185</v>
      </c>
      <c r="B183" t="s">
        <v>1139</v>
      </c>
      <c r="C183" t="s">
        <v>187</v>
      </c>
      <c r="D183" s="20" t="s">
        <v>23</v>
      </c>
      <c r="E183" s="3" t="s">
        <v>3601</v>
      </c>
      <c r="F183" s="3">
        <v>2300000</v>
      </c>
      <c r="G183" s="3">
        <v>100763</v>
      </c>
      <c r="H183" s="72">
        <v>2020</v>
      </c>
      <c r="I183" s="28"/>
      <c r="J183" s="28"/>
      <c r="W183" s="28"/>
    </row>
    <row r="184" spans="1:23" x14ac:dyDescent="0.25">
      <c r="A184" t="s">
        <v>185</v>
      </c>
      <c r="B184" t="s">
        <v>1139</v>
      </c>
      <c r="C184" t="s">
        <v>188</v>
      </c>
      <c r="D184" s="20" t="s">
        <v>23</v>
      </c>
      <c r="E184" s="3" t="s">
        <v>3602</v>
      </c>
      <c r="F184" s="3">
        <v>1905500</v>
      </c>
      <c r="G184" s="3">
        <v>83479.955000000002</v>
      </c>
      <c r="H184" s="72">
        <v>2020</v>
      </c>
      <c r="I184" s="28"/>
      <c r="J184" s="28"/>
      <c r="W184" s="28"/>
    </row>
    <row r="185" spans="1:23" x14ac:dyDescent="0.25">
      <c r="A185" t="s">
        <v>189</v>
      </c>
      <c r="B185" t="s">
        <v>1140</v>
      </c>
      <c r="C185" t="s">
        <v>3603</v>
      </c>
      <c r="D185" s="20" t="s">
        <v>7</v>
      </c>
      <c r="E185" s="3">
        <v>25000</v>
      </c>
      <c r="F185" s="22">
        <v>14013500</v>
      </c>
      <c r="G185" s="22">
        <v>533213.67000000004</v>
      </c>
      <c r="H185" s="72">
        <v>2020</v>
      </c>
      <c r="I185" s="28"/>
      <c r="J185" s="28"/>
      <c r="W185" s="28"/>
    </row>
    <row r="186" spans="1:23" x14ac:dyDescent="0.25">
      <c r="A186" t="s">
        <v>190</v>
      </c>
      <c r="B186" t="s">
        <v>1141</v>
      </c>
      <c r="C186" t="s">
        <v>3604</v>
      </c>
      <c r="D186" s="20" t="s">
        <v>7</v>
      </c>
      <c r="E186" s="3">
        <v>18634.38</v>
      </c>
      <c r="F186" s="3">
        <v>1739100</v>
      </c>
      <c r="G186" s="3">
        <v>57685.947</v>
      </c>
      <c r="H186" s="72">
        <v>2020</v>
      </c>
      <c r="I186" s="28"/>
      <c r="J186" s="28"/>
      <c r="W186" s="2"/>
    </row>
    <row r="187" spans="1:23" x14ac:dyDescent="0.25">
      <c r="A187" t="s">
        <v>190</v>
      </c>
      <c r="B187" t="s">
        <v>1141</v>
      </c>
      <c r="C187" t="s">
        <v>3605</v>
      </c>
      <c r="D187" s="20" t="s">
        <v>7</v>
      </c>
      <c r="E187" s="3">
        <v>16166.42</v>
      </c>
      <c r="F187" s="3">
        <v>1263200</v>
      </c>
      <c r="G187" s="3">
        <v>41900.343999999997</v>
      </c>
      <c r="H187" s="72">
        <v>2020</v>
      </c>
      <c r="I187" s="28"/>
      <c r="J187" s="28"/>
      <c r="W187" s="28"/>
    </row>
    <row r="188" spans="1:23" x14ac:dyDescent="0.25">
      <c r="A188" t="s">
        <v>191</v>
      </c>
      <c r="B188" t="s">
        <v>192</v>
      </c>
      <c r="C188" t="s">
        <v>3606</v>
      </c>
      <c r="D188" s="20" t="s">
        <v>7</v>
      </c>
      <c r="E188" s="3">
        <v>17021.34</v>
      </c>
      <c r="F188" s="3">
        <v>5748600</v>
      </c>
      <c r="G188" s="3">
        <v>217699</v>
      </c>
      <c r="H188" s="72">
        <v>2020</v>
      </c>
      <c r="I188" s="28"/>
      <c r="J188" s="28"/>
      <c r="W188" s="28"/>
    </row>
    <row r="189" spans="1:23" x14ac:dyDescent="0.25">
      <c r="A189" t="s">
        <v>193</v>
      </c>
      <c r="B189" t="s">
        <v>1142</v>
      </c>
      <c r="C189" t="s">
        <v>194</v>
      </c>
      <c r="D189" s="20" t="s">
        <v>49</v>
      </c>
      <c r="E189" s="3">
        <v>27696.36</v>
      </c>
      <c r="F189" s="3">
        <v>2549600</v>
      </c>
      <c r="G189" s="3">
        <v>75340.710000000006</v>
      </c>
      <c r="H189" s="72">
        <v>2019</v>
      </c>
      <c r="I189" s="28"/>
      <c r="J189" s="28"/>
      <c r="W189" s="28"/>
    </row>
    <row r="190" spans="1:23" x14ac:dyDescent="0.25">
      <c r="A190" t="s">
        <v>193</v>
      </c>
      <c r="B190" t="s">
        <v>1142</v>
      </c>
      <c r="C190" t="s">
        <v>195</v>
      </c>
      <c r="D190" s="20" t="s">
        <v>49</v>
      </c>
      <c r="E190" s="3">
        <v>99787.37</v>
      </c>
      <c r="F190" s="3">
        <v>11993800</v>
      </c>
      <c r="G190" s="3">
        <v>354416.79</v>
      </c>
      <c r="H190" s="72">
        <v>2019</v>
      </c>
      <c r="I190" s="28"/>
      <c r="J190" s="28"/>
      <c r="W190" s="28"/>
    </row>
    <row r="191" spans="1:23" x14ac:dyDescent="0.25">
      <c r="A191" t="s">
        <v>193</v>
      </c>
      <c r="B191" t="s">
        <v>1142</v>
      </c>
      <c r="C191" t="s">
        <v>196</v>
      </c>
      <c r="D191" s="20" t="s">
        <v>49</v>
      </c>
      <c r="E191" s="3">
        <v>14405.26</v>
      </c>
      <c r="F191" s="3" t="s">
        <v>2319</v>
      </c>
      <c r="G191" s="3" t="s">
        <v>2319</v>
      </c>
      <c r="H191" s="72">
        <v>2019</v>
      </c>
      <c r="I191" s="28"/>
      <c r="J191" s="28"/>
      <c r="W191" s="28"/>
    </row>
    <row r="192" spans="1:23" x14ac:dyDescent="0.25">
      <c r="A192" t="s">
        <v>193</v>
      </c>
      <c r="B192" t="s">
        <v>1142</v>
      </c>
      <c r="C192" t="s">
        <v>197</v>
      </c>
      <c r="D192" s="20" t="s">
        <v>7</v>
      </c>
      <c r="E192" s="3">
        <v>27696.5</v>
      </c>
      <c r="F192" s="3">
        <v>740000</v>
      </c>
      <c r="G192" s="3">
        <v>21867</v>
      </c>
      <c r="H192" s="72">
        <v>2019</v>
      </c>
      <c r="I192" s="28"/>
      <c r="J192" s="28"/>
      <c r="W192" s="28"/>
    </row>
    <row r="193" spans="1:23" x14ac:dyDescent="0.25">
      <c r="A193" t="s">
        <v>193</v>
      </c>
      <c r="B193" t="s">
        <v>1142</v>
      </c>
      <c r="C193" t="s">
        <v>198</v>
      </c>
      <c r="D193" s="20" t="s">
        <v>49</v>
      </c>
      <c r="E193" s="3">
        <v>44686.29</v>
      </c>
      <c r="F193" s="3">
        <v>3217100</v>
      </c>
      <c r="G193" s="3">
        <v>96838.31</v>
      </c>
      <c r="H193" s="72">
        <v>2019</v>
      </c>
      <c r="I193" s="28"/>
      <c r="J193" s="28"/>
      <c r="W193" s="28"/>
    </row>
    <row r="194" spans="1:23" x14ac:dyDescent="0.25">
      <c r="A194" t="s">
        <v>193</v>
      </c>
      <c r="B194" t="s">
        <v>1142</v>
      </c>
      <c r="C194" t="s">
        <v>199</v>
      </c>
      <c r="D194" s="20" t="s">
        <v>49</v>
      </c>
      <c r="E194" s="3">
        <v>10000</v>
      </c>
      <c r="F194" s="3">
        <v>130000</v>
      </c>
      <c r="G194" s="3">
        <v>3841.5</v>
      </c>
      <c r="H194" s="72">
        <v>2019</v>
      </c>
      <c r="I194" s="28"/>
      <c r="J194" s="28"/>
      <c r="W194" s="28"/>
    </row>
    <row r="195" spans="1:23" x14ac:dyDescent="0.25">
      <c r="A195" t="s">
        <v>193</v>
      </c>
      <c r="B195" t="s">
        <v>1142</v>
      </c>
      <c r="C195" t="s">
        <v>200</v>
      </c>
      <c r="D195" s="20" t="s">
        <v>49</v>
      </c>
      <c r="E195" s="3">
        <v>10000</v>
      </c>
      <c r="F195" s="3">
        <v>3795400</v>
      </c>
      <c r="G195" s="3">
        <v>112154.07</v>
      </c>
      <c r="H195" s="72">
        <v>2019</v>
      </c>
      <c r="I195" s="28"/>
      <c r="J195" s="28"/>
      <c r="W195" s="28"/>
    </row>
    <row r="196" spans="1:23" x14ac:dyDescent="0.25">
      <c r="A196" t="s">
        <v>193</v>
      </c>
      <c r="B196" t="s">
        <v>1142</v>
      </c>
      <c r="C196" t="s">
        <v>201</v>
      </c>
      <c r="D196" s="20" t="s">
        <v>49</v>
      </c>
      <c r="E196" s="3">
        <v>35000</v>
      </c>
      <c r="F196" s="3">
        <v>4809300</v>
      </c>
      <c r="G196" s="3">
        <v>142114.82</v>
      </c>
      <c r="H196" s="72">
        <v>2019</v>
      </c>
      <c r="I196" s="28"/>
      <c r="J196" s="28"/>
      <c r="W196" s="28"/>
    </row>
    <row r="197" spans="1:23" x14ac:dyDescent="0.25">
      <c r="A197" t="s">
        <v>193</v>
      </c>
      <c r="B197" t="s">
        <v>1142</v>
      </c>
      <c r="C197" t="s">
        <v>197</v>
      </c>
      <c r="D197" s="20" t="s">
        <v>49</v>
      </c>
      <c r="E197" s="3">
        <v>0</v>
      </c>
      <c r="F197" s="22">
        <v>4533000</v>
      </c>
      <c r="G197" s="22">
        <v>133950.15</v>
      </c>
      <c r="H197" s="72">
        <v>2019</v>
      </c>
      <c r="I197" s="28"/>
      <c r="J197" s="28"/>
      <c r="W197" s="28"/>
    </row>
    <row r="198" spans="1:23" x14ac:dyDescent="0.25">
      <c r="A198" t="s">
        <v>193</v>
      </c>
      <c r="B198" t="s">
        <v>1142</v>
      </c>
      <c r="C198" t="s">
        <v>202</v>
      </c>
      <c r="D198" s="20" t="s">
        <v>49</v>
      </c>
      <c r="E198" s="3">
        <v>51010.97</v>
      </c>
      <c r="F198" s="3">
        <v>210000</v>
      </c>
      <c r="G198" s="3">
        <v>6205.5</v>
      </c>
      <c r="H198" s="72">
        <v>2019</v>
      </c>
      <c r="I198" s="28"/>
      <c r="J198" s="28"/>
      <c r="W198" s="28"/>
    </row>
    <row r="199" spans="1:23" x14ac:dyDescent="0.25">
      <c r="A199" t="s">
        <v>193</v>
      </c>
      <c r="B199" t="s">
        <v>1142</v>
      </c>
      <c r="C199" t="s">
        <v>203</v>
      </c>
      <c r="D199" s="20" t="s">
        <v>49</v>
      </c>
      <c r="E199" s="3">
        <v>939987.72</v>
      </c>
      <c r="F199" s="22">
        <v>18004100</v>
      </c>
      <c r="G199" s="22">
        <v>532021.16</v>
      </c>
      <c r="H199" s="72">
        <v>2019</v>
      </c>
      <c r="I199" s="28"/>
      <c r="J199" s="28"/>
      <c r="W199" s="28"/>
    </row>
    <row r="200" spans="1:23" x14ac:dyDescent="0.25">
      <c r="A200" t="s">
        <v>193</v>
      </c>
      <c r="B200" t="s">
        <v>1142</v>
      </c>
      <c r="C200" t="s">
        <v>204</v>
      </c>
      <c r="D200" s="20" t="s">
        <v>49</v>
      </c>
      <c r="E200" s="3">
        <v>7062.24</v>
      </c>
      <c r="F200" s="3" t="s">
        <v>2319</v>
      </c>
      <c r="G200" s="3" t="s">
        <v>2319</v>
      </c>
      <c r="H200" s="72">
        <v>2019</v>
      </c>
      <c r="I200" s="28"/>
      <c r="J200" s="28"/>
      <c r="W200" s="28"/>
    </row>
    <row r="201" spans="1:23" x14ac:dyDescent="0.25">
      <c r="A201" t="s">
        <v>193</v>
      </c>
      <c r="B201" t="s">
        <v>1142</v>
      </c>
      <c r="C201" t="s">
        <v>197</v>
      </c>
      <c r="D201" s="20" t="s">
        <v>7</v>
      </c>
      <c r="E201" s="3">
        <v>50857</v>
      </c>
      <c r="F201" s="3">
        <v>979500</v>
      </c>
      <c r="G201" s="3">
        <v>28944.23</v>
      </c>
      <c r="H201" s="72">
        <v>2019</v>
      </c>
      <c r="I201" s="28"/>
      <c r="J201" s="28"/>
      <c r="W201" s="28"/>
    </row>
    <row r="202" spans="1:23" x14ac:dyDescent="0.25">
      <c r="A202" t="s">
        <v>193</v>
      </c>
      <c r="B202" t="s">
        <v>1142</v>
      </c>
      <c r="C202" t="s">
        <v>205</v>
      </c>
      <c r="D202" s="20" t="s">
        <v>49</v>
      </c>
      <c r="E202" s="3">
        <v>16290</v>
      </c>
      <c r="F202" s="3">
        <v>37000</v>
      </c>
      <c r="G202" s="3">
        <v>1093.3499999999999</v>
      </c>
      <c r="H202" s="72">
        <v>2019</v>
      </c>
      <c r="I202" s="28"/>
      <c r="J202" s="28"/>
      <c r="W202" s="2"/>
    </row>
    <row r="203" spans="1:23" x14ac:dyDescent="0.25">
      <c r="A203" t="s">
        <v>193</v>
      </c>
      <c r="B203" t="s">
        <v>1142</v>
      </c>
      <c r="C203" t="s">
        <v>206</v>
      </c>
      <c r="D203" s="20" t="s">
        <v>49</v>
      </c>
      <c r="E203" s="3">
        <v>22700</v>
      </c>
      <c r="F203" s="3">
        <v>483100</v>
      </c>
      <c r="G203" s="3">
        <v>14275.61</v>
      </c>
      <c r="H203" s="72">
        <v>2019</v>
      </c>
      <c r="I203" s="28"/>
      <c r="J203" s="28"/>
      <c r="W203" s="28"/>
    </row>
    <row r="204" spans="1:23" x14ac:dyDescent="0.25">
      <c r="A204" t="s">
        <v>193</v>
      </c>
      <c r="B204" t="s">
        <v>1142</v>
      </c>
      <c r="C204" t="s">
        <v>207</v>
      </c>
      <c r="D204" s="20" t="s">
        <v>49</v>
      </c>
      <c r="E204" s="3">
        <v>35500</v>
      </c>
      <c r="F204" s="3">
        <v>512400</v>
      </c>
      <c r="G204" s="3">
        <v>15141.42</v>
      </c>
      <c r="H204" s="72">
        <v>2019</v>
      </c>
      <c r="I204" s="28"/>
      <c r="J204" s="28"/>
      <c r="W204" s="28"/>
    </row>
    <row r="205" spans="1:23" x14ac:dyDescent="0.25">
      <c r="A205" t="s">
        <v>193</v>
      </c>
      <c r="B205" t="s">
        <v>1142</v>
      </c>
      <c r="C205" t="s">
        <v>208</v>
      </c>
      <c r="D205" s="20" t="s">
        <v>49</v>
      </c>
      <c r="E205" s="3">
        <v>25479.9</v>
      </c>
      <c r="F205" s="3">
        <v>3749900</v>
      </c>
      <c r="G205" s="3">
        <v>110809.55</v>
      </c>
      <c r="H205" s="72">
        <v>2019</v>
      </c>
      <c r="I205" s="28"/>
      <c r="J205" s="28"/>
      <c r="W205" s="28"/>
    </row>
    <row r="206" spans="1:23" x14ac:dyDescent="0.25">
      <c r="A206" t="s">
        <v>193</v>
      </c>
      <c r="B206" t="s">
        <v>1142</v>
      </c>
      <c r="C206" t="s">
        <v>209</v>
      </c>
      <c r="D206" s="20" t="s">
        <v>49</v>
      </c>
      <c r="E206" s="3">
        <v>65410.66</v>
      </c>
      <c r="F206" s="3">
        <v>102700</v>
      </c>
      <c r="G206" s="3">
        <v>3084.79</v>
      </c>
      <c r="H206" s="72">
        <v>2019</v>
      </c>
      <c r="I206" s="28"/>
      <c r="J206" s="28"/>
      <c r="W206" s="28"/>
    </row>
    <row r="207" spans="1:23" x14ac:dyDescent="0.25">
      <c r="A207" t="s">
        <v>193</v>
      </c>
      <c r="B207" t="s">
        <v>1142</v>
      </c>
      <c r="C207" t="s">
        <v>210</v>
      </c>
      <c r="D207" s="20" t="s">
        <v>49</v>
      </c>
      <c r="E207" s="3">
        <v>36256.22</v>
      </c>
      <c r="F207" s="3">
        <v>3214700</v>
      </c>
      <c r="G207" s="3">
        <v>94994.39</v>
      </c>
      <c r="H207" s="72">
        <v>2019</v>
      </c>
      <c r="I207" s="28"/>
      <c r="J207" s="28"/>
      <c r="W207" s="28"/>
    </row>
    <row r="208" spans="1:23" x14ac:dyDescent="0.25">
      <c r="A208" t="s">
        <v>193</v>
      </c>
      <c r="B208" t="s">
        <v>1142</v>
      </c>
      <c r="C208" t="s">
        <v>211</v>
      </c>
      <c r="D208" s="20" t="s">
        <v>49</v>
      </c>
      <c r="E208" s="3">
        <v>45000</v>
      </c>
      <c r="F208" s="3">
        <v>3054000</v>
      </c>
      <c r="G208" s="3">
        <v>90245.7</v>
      </c>
      <c r="H208" s="72">
        <v>2019</v>
      </c>
      <c r="I208" s="28"/>
      <c r="J208" s="28"/>
      <c r="W208" s="28"/>
    </row>
    <row r="209" spans="1:23" x14ac:dyDescent="0.25">
      <c r="A209" t="s">
        <v>193</v>
      </c>
      <c r="B209" t="s">
        <v>1142</v>
      </c>
      <c r="C209" t="s">
        <v>212</v>
      </c>
      <c r="D209" s="20" t="s">
        <v>49</v>
      </c>
      <c r="E209" s="3">
        <v>7247.13</v>
      </c>
      <c r="F209" s="3">
        <v>1088400</v>
      </c>
      <c r="G209" s="3">
        <v>32162.22</v>
      </c>
      <c r="H209" s="72">
        <v>2019</v>
      </c>
      <c r="I209" s="28"/>
      <c r="J209" s="28"/>
      <c r="W209" s="28"/>
    </row>
    <row r="210" spans="1:23" x14ac:dyDescent="0.25">
      <c r="A210" t="s">
        <v>193</v>
      </c>
      <c r="B210" t="s">
        <v>1142</v>
      </c>
      <c r="C210" t="s">
        <v>213</v>
      </c>
      <c r="D210" s="20" t="s">
        <v>49</v>
      </c>
      <c r="E210" s="3">
        <v>41625.26</v>
      </c>
      <c r="F210" s="22">
        <v>583600</v>
      </c>
      <c r="G210" s="22">
        <v>7245.38</v>
      </c>
      <c r="H210" s="72">
        <v>2019</v>
      </c>
      <c r="I210" s="28"/>
      <c r="J210" s="28"/>
      <c r="W210" s="28"/>
    </row>
    <row r="211" spans="1:23" x14ac:dyDescent="0.25">
      <c r="A211" t="s">
        <v>193</v>
      </c>
      <c r="B211" t="s">
        <v>1142</v>
      </c>
      <c r="C211" t="s">
        <v>214</v>
      </c>
      <c r="D211" s="20" t="s">
        <v>7</v>
      </c>
      <c r="E211" s="3">
        <v>39721.43</v>
      </c>
      <c r="F211" s="3">
        <v>2053000</v>
      </c>
      <c r="G211" s="3">
        <v>60666.15</v>
      </c>
      <c r="H211" s="72">
        <v>2019</v>
      </c>
      <c r="I211" s="28"/>
      <c r="J211" s="28"/>
      <c r="W211" s="28"/>
    </row>
    <row r="212" spans="1:23" x14ac:dyDescent="0.25">
      <c r="A212" t="s">
        <v>193</v>
      </c>
      <c r="B212" t="s">
        <v>1142</v>
      </c>
      <c r="C212" t="s">
        <v>215</v>
      </c>
      <c r="D212" s="20" t="s">
        <v>49</v>
      </c>
      <c r="E212" s="3">
        <v>73200</v>
      </c>
      <c r="F212" s="3" t="s">
        <v>2319</v>
      </c>
      <c r="G212" s="3" t="s">
        <v>2319</v>
      </c>
      <c r="H212" s="72">
        <v>2019</v>
      </c>
      <c r="I212" s="28"/>
      <c r="J212" s="28"/>
      <c r="W212" s="28"/>
    </row>
    <row r="213" spans="1:23" x14ac:dyDescent="0.25">
      <c r="A213" t="s">
        <v>193</v>
      </c>
      <c r="B213" t="s">
        <v>1142</v>
      </c>
      <c r="C213" t="s">
        <v>197</v>
      </c>
      <c r="D213" s="20" t="s">
        <v>7</v>
      </c>
      <c r="E213" s="3">
        <v>43890.51</v>
      </c>
      <c r="F213" s="3">
        <v>795500</v>
      </c>
      <c r="G213" s="3">
        <v>23507.03</v>
      </c>
      <c r="H213" s="72">
        <v>2019</v>
      </c>
      <c r="I213" s="28"/>
      <c r="J213" s="28"/>
      <c r="W213" s="28"/>
    </row>
    <row r="214" spans="1:23" x14ac:dyDescent="0.25">
      <c r="A214" t="s">
        <v>193</v>
      </c>
      <c r="B214" t="s">
        <v>1142</v>
      </c>
      <c r="C214" t="s">
        <v>197</v>
      </c>
      <c r="D214" s="20" t="s">
        <v>7</v>
      </c>
      <c r="E214" s="3">
        <v>45606.5</v>
      </c>
      <c r="F214" s="22" t="s">
        <v>2319</v>
      </c>
      <c r="G214" s="22" t="s">
        <v>2319</v>
      </c>
      <c r="H214" s="72">
        <v>2019</v>
      </c>
      <c r="I214" s="28"/>
      <c r="J214" s="28"/>
      <c r="W214" s="28"/>
    </row>
    <row r="215" spans="1:23" x14ac:dyDescent="0.25">
      <c r="A215" t="s">
        <v>193</v>
      </c>
      <c r="B215" t="s">
        <v>1142</v>
      </c>
      <c r="C215" t="s">
        <v>216</v>
      </c>
      <c r="D215" s="20" t="s">
        <v>49</v>
      </c>
      <c r="E215" s="3">
        <v>0</v>
      </c>
      <c r="F215" s="3">
        <v>11799200</v>
      </c>
      <c r="G215" s="3">
        <v>348666.36</v>
      </c>
      <c r="H215" s="72">
        <v>2019</v>
      </c>
      <c r="I215" s="28"/>
      <c r="J215" s="28"/>
      <c r="W215" s="28"/>
    </row>
    <row r="216" spans="1:23" x14ac:dyDescent="0.25">
      <c r="A216" t="s">
        <v>193</v>
      </c>
      <c r="B216" t="s">
        <v>1142</v>
      </c>
      <c r="C216" t="s">
        <v>217</v>
      </c>
      <c r="D216" s="20" t="s">
        <v>49</v>
      </c>
      <c r="E216" s="3">
        <v>133090</v>
      </c>
      <c r="F216" s="22">
        <v>303400</v>
      </c>
      <c r="G216" s="22">
        <v>8965.4699999999993</v>
      </c>
      <c r="H216" s="72">
        <v>2019</v>
      </c>
      <c r="I216" s="28"/>
      <c r="J216" s="28"/>
      <c r="W216" s="28"/>
    </row>
    <row r="217" spans="1:23" x14ac:dyDescent="0.25">
      <c r="A217" t="s">
        <v>193</v>
      </c>
      <c r="B217" t="s">
        <v>1142</v>
      </c>
      <c r="C217" t="s">
        <v>218</v>
      </c>
      <c r="D217" s="20" t="s">
        <v>49</v>
      </c>
      <c r="E217" s="3">
        <v>10509.2</v>
      </c>
      <c r="F217" s="3">
        <v>66300</v>
      </c>
      <c r="G217" s="3">
        <v>1959.17</v>
      </c>
      <c r="H217" s="72">
        <v>2019</v>
      </c>
      <c r="I217" s="28"/>
      <c r="J217" s="28"/>
      <c r="W217" s="2"/>
    </row>
    <row r="218" spans="1:23" x14ac:dyDescent="0.25">
      <c r="A218" t="s">
        <v>193</v>
      </c>
      <c r="B218" t="s">
        <v>1142</v>
      </c>
      <c r="C218" t="s">
        <v>219</v>
      </c>
      <c r="D218" s="20" t="s">
        <v>49</v>
      </c>
      <c r="E218" s="3">
        <v>122893.88</v>
      </c>
      <c r="F218" s="3">
        <v>7889100</v>
      </c>
      <c r="G218" s="3">
        <v>233122.91</v>
      </c>
      <c r="H218" s="72">
        <v>2019</v>
      </c>
      <c r="I218" s="28"/>
      <c r="J218" s="28"/>
      <c r="W218" s="28"/>
    </row>
    <row r="219" spans="1:23" x14ac:dyDescent="0.25">
      <c r="A219" t="s">
        <v>193</v>
      </c>
      <c r="B219" t="s">
        <v>1142</v>
      </c>
      <c r="C219" t="s">
        <v>220</v>
      </c>
      <c r="D219" s="20" t="s">
        <v>49</v>
      </c>
      <c r="E219" s="3">
        <v>427352.88</v>
      </c>
      <c r="F219" s="3">
        <v>15906200</v>
      </c>
      <c r="G219" s="3">
        <v>470038.21</v>
      </c>
      <c r="H219" s="72">
        <v>2019</v>
      </c>
      <c r="I219" s="28"/>
      <c r="J219" s="28"/>
      <c r="W219" s="28"/>
    </row>
    <row r="220" spans="1:23" x14ac:dyDescent="0.25">
      <c r="A220" t="s">
        <v>193</v>
      </c>
      <c r="B220" t="s">
        <v>1142</v>
      </c>
      <c r="C220" t="s">
        <v>221</v>
      </c>
      <c r="D220" s="20" t="s">
        <v>49</v>
      </c>
      <c r="E220" s="3">
        <v>26047.95</v>
      </c>
      <c r="F220" s="3">
        <v>395700</v>
      </c>
      <c r="G220" s="3">
        <v>11692.94</v>
      </c>
      <c r="H220" s="72">
        <v>2019</v>
      </c>
      <c r="I220" s="28"/>
      <c r="J220" s="28"/>
      <c r="W220" s="28"/>
    </row>
    <row r="221" spans="1:23" x14ac:dyDescent="0.25">
      <c r="A221" t="s">
        <v>193</v>
      </c>
      <c r="B221" t="s">
        <v>1142</v>
      </c>
      <c r="C221" t="s">
        <v>222</v>
      </c>
      <c r="D221" s="20" t="s">
        <v>49</v>
      </c>
      <c r="E221" s="3">
        <v>59920.59</v>
      </c>
      <c r="F221" s="3">
        <v>2727000</v>
      </c>
      <c r="G221" s="3">
        <v>80446.5</v>
      </c>
      <c r="H221" s="72">
        <v>2019</v>
      </c>
      <c r="I221" s="28"/>
      <c r="J221" s="28"/>
      <c r="W221" s="28"/>
    </row>
    <row r="222" spans="1:23" x14ac:dyDescent="0.25">
      <c r="A222" t="s">
        <v>193</v>
      </c>
      <c r="B222" t="s">
        <v>1142</v>
      </c>
      <c r="C222" t="s">
        <v>223</v>
      </c>
      <c r="D222" s="20" t="s">
        <v>7</v>
      </c>
      <c r="E222" s="3">
        <v>29205.7</v>
      </c>
      <c r="F222" s="3">
        <v>2610000</v>
      </c>
      <c r="G222" s="3">
        <v>77125.5</v>
      </c>
      <c r="H222" s="72">
        <v>2019</v>
      </c>
      <c r="I222" s="28"/>
      <c r="J222" s="28"/>
      <c r="W222" s="28"/>
    </row>
    <row r="223" spans="1:23" x14ac:dyDescent="0.25">
      <c r="A223" t="s">
        <v>193</v>
      </c>
      <c r="B223" t="s">
        <v>1142</v>
      </c>
      <c r="C223" t="s">
        <v>224</v>
      </c>
      <c r="D223" s="20" t="s">
        <v>49</v>
      </c>
      <c r="E223" s="3">
        <v>110000</v>
      </c>
      <c r="F223" s="3">
        <v>1069000</v>
      </c>
      <c r="G223" s="3">
        <v>31588.95</v>
      </c>
      <c r="H223" s="72">
        <v>2019</v>
      </c>
      <c r="I223" s="28"/>
      <c r="J223" s="28"/>
      <c r="W223" s="28"/>
    </row>
    <row r="224" spans="1:23" x14ac:dyDescent="0.25">
      <c r="A224" t="s">
        <v>193</v>
      </c>
      <c r="B224" t="s">
        <v>1142</v>
      </c>
      <c r="C224" t="s">
        <v>197</v>
      </c>
      <c r="D224" s="20" t="s">
        <v>7</v>
      </c>
      <c r="E224" s="3">
        <v>45980.18</v>
      </c>
      <c r="F224" s="3">
        <v>2501100</v>
      </c>
      <c r="G224" s="3">
        <v>73907.509999999995</v>
      </c>
      <c r="H224" s="72">
        <v>2019</v>
      </c>
      <c r="I224" s="28"/>
      <c r="J224" s="28"/>
      <c r="W224" s="28"/>
    </row>
    <row r="225" spans="1:23" x14ac:dyDescent="0.25">
      <c r="A225" t="s">
        <v>193</v>
      </c>
      <c r="B225" t="s">
        <v>1142</v>
      </c>
      <c r="C225" t="s">
        <v>225</v>
      </c>
      <c r="D225" s="20" t="s">
        <v>49</v>
      </c>
      <c r="E225" s="3">
        <v>26566</v>
      </c>
      <c r="F225" s="3" t="s">
        <v>2319</v>
      </c>
      <c r="G225" s="3" t="s">
        <v>2319</v>
      </c>
      <c r="H225" s="72">
        <v>2019</v>
      </c>
      <c r="I225" s="28"/>
      <c r="J225" s="28"/>
      <c r="W225" s="28"/>
    </row>
    <row r="226" spans="1:23" x14ac:dyDescent="0.25">
      <c r="A226" t="s">
        <v>193</v>
      </c>
      <c r="B226" t="s">
        <v>1142</v>
      </c>
      <c r="C226" t="s">
        <v>226</v>
      </c>
      <c r="D226" t="s">
        <v>49</v>
      </c>
      <c r="E226" s="3">
        <v>378677</v>
      </c>
      <c r="F226" s="3">
        <v>48087400</v>
      </c>
      <c r="G226" s="3">
        <v>1420982.67</v>
      </c>
      <c r="H226" s="72">
        <v>2019</v>
      </c>
      <c r="I226" s="28"/>
      <c r="J226" s="28"/>
      <c r="W226" s="28"/>
    </row>
    <row r="227" spans="1:23" x14ac:dyDescent="0.25">
      <c r="A227" t="s">
        <v>193</v>
      </c>
      <c r="B227" t="s">
        <v>1142</v>
      </c>
      <c r="C227" t="s">
        <v>227</v>
      </c>
      <c r="D227" t="s">
        <v>49</v>
      </c>
      <c r="E227" s="3">
        <v>114159.72</v>
      </c>
      <c r="F227" s="3">
        <v>4950000</v>
      </c>
      <c r="G227" s="3">
        <v>146272.5</v>
      </c>
      <c r="H227" s="72">
        <v>2019</v>
      </c>
      <c r="I227" s="28"/>
      <c r="J227" s="28"/>
      <c r="W227" s="28"/>
    </row>
    <row r="228" spans="1:23" x14ac:dyDescent="0.25">
      <c r="A228" t="s">
        <v>193</v>
      </c>
      <c r="B228" t="s">
        <v>1142</v>
      </c>
      <c r="C228" t="s">
        <v>228</v>
      </c>
      <c r="D228" t="s">
        <v>49</v>
      </c>
      <c r="E228" s="3">
        <v>531916.78</v>
      </c>
      <c r="F228" s="3">
        <v>2659400</v>
      </c>
      <c r="G228" s="3">
        <v>78585.27</v>
      </c>
      <c r="H228" s="72">
        <v>2019</v>
      </c>
      <c r="I228" s="28"/>
      <c r="J228" s="28"/>
      <c r="W228" s="2"/>
    </row>
    <row r="229" spans="1:23" x14ac:dyDescent="0.25">
      <c r="A229" t="s">
        <v>193</v>
      </c>
      <c r="B229" t="s">
        <v>1142</v>
      </c>
      <c r="C229" t="s">
        <v>229</v>
      </c>
      <c r="D229" t="s">
        <v>49</v>
      </c>
      <c r="E229" s="3">
        <v>10000</v>
      </c>
      <c r="F229" s="3" t="s">
        <v>2319</v>
      </c>
      <c r="G229" s="3" t="s">
        <v>2319</v>
      </c>
      <c r="H229" s="72">
        <v>2019</v>
      </c>
      <c r="I229" s="28"/>
      <c r="J229" s="28"/>
      <c r="W229" s="28"/>
    </row>
    <row r="230" spans="1:23" x14ac:dyDescent="0.25">
      <c r="A230" t="s">
        <v>193</v>
      </c>
      <c r="B230" t="s">
        <v>1142</v>
      </c>
      <c r="C230" t="s">
        <v>230</v>
      </c>
      <c r="D230" t="s">
        <v>49</v>
      </c>
      <c r="E230" s="3">
        <v>138029.84</v>
      </c>
      <c r="F230" s="3">
        <v>19155000</v>
      </c>
      <c r="G230" s="3">
        <v>566030.25</v>
      </c>
      <c r="H230" s="72">
        <v>2019</v>
      </c>
      <c r="I230" s="28"/>
      <c r="J230" s="28"/>
      <c r="W230" s="2"/>
    </row>
    <row r="231" spans="1:23" x14ac:dyDescent="0.25">
      <c r="A231" t="s">
        <v>193</v>
      </c>
      <c r="B231" t="s">
        <v>1142</v>
      </c>
      <c r="C231" t="s">
        <v>231</v>
      </c>
      <c r="D231" t="s">
        <v>49</v>
      </c>
      <c r="E231" s="3">
        <v>256423.5</v>
      </c>
      <c r="F231" s="3" t="s">
        <v>2319</v>
      </c>
      <c r="G231" s="3" t="s">
        <v>2319</v>
      </c>
      <c r="H231" s="72">
        <v>2019</v>
      </c>
      <c r="I231" s="28"/>
      <c r="J231" s="28"/>
      <c r="W231" s="2"/>
    </row>
    <row r="232" spans="1:23" x14ac:dyDescent="0.25">
      <c r="A232" t="s">
        <v>193</v>
      </c>
      <c r="B232" t="s">
        <v>1142</v>
      </c>
      <c r="C232" t="s">
        <v>232</v>
      </c>
      <c r="D232" t="s">
        <v>49</v>
      </c>
      <c r="E232" s="3">
        <v>133414.22</v>
      </c>
      <c r="F232" s="3">
        <v>13133300</v>
      </c>
      <c r="G232" s="3">
        <v>388089.02</v>
      </c>
      <c r="H232" s="72">
        <v>2019</v>
      </c>
      <c r="I232" s="28"/>
      <c r="J232" s="28"/>
      <c r="W232" s="28"/>
    </row>
    <row r="233" spans="1:23" x14ac:dyDescent="0.25">
      <c r="A233" t="s">
        <v>193</v>
      </c>
      <c r="B233" t="s">
        <v>1142</v>
      </c>
      <c r="C233" t="s">
        <v>233</v>
      </c>
      <c r="D233" t="s">
        <v>49</v>
      </c>
      <c r="E233" s="3">
        <v>10435.620000000001</v>
      </c>
      <c r="F233" s="3">
        <v>896000</v>
      </c>
      <c r="G233" s="3">
        <v>26476.799999999999</v>
      </c>
      <c r="H233" s="72">
        <v>2019</v>
      </c>
      <c r="I233" s="28"/>
      <c r="J233" s="28"/>
      <c r="W233" s="28"/>
    </row>
    <row r="234" spans="1:23" x14ac:dyDescent="0.25">
      <c r="A234" t="s">
        <v>193</v>
      </c>
      <c r="B234" t="s">
        <v>1142</v>
      </c>
      <c r="C234" t="s">
        <v>217</v>
      </c>
      <c r="D234" t="s">
        <v>49</v>
      </c>
      <c r="E234" s="3">
        <v>10000</v>
      </c>
      <c r="F234" s="3">
        <v>50839500</v>
      </c>
      <c r="G234" s="3">
        <v>1502307.23</v>
      </c>
      <c r="H234" s="72">
        <v>2019</v>
      </c>
      <c r="I234" s="28"/>
      <c r="J234" s="28"/>
      <c r="W234" s="28"/>
    </row>
    <row r="235" spans="1:23" x14ac:dyDescent="0.25">
      <c r="A235" t="s">
        <v>193</v>
      </c>
      <c r="B235" t="s">
        <v>1142</v>
      </c>
      <c r="C235" t="s">
        <v>234</v>
      </c>
      <c r="D235" t="s">
        <v>49</v>
      </c>
      <c r="E235" s="3">
        <v>90000</v>
      </c>
      <c r="F235" s="3">
        <v>220000000</v>
      </c>
      <c r="G235" s="3">
        <v>6501000</v>
      </c>
      <c r="H235" s="72">
        <v>2019</v>
      </c>
      <c r="I235" s="28"/>
      <c r="J235" s="28"/>
      <c r="W235" s="28"/>
    </row>
    <row r="236" spans="1:23" x14ac:dyDescent="0.25">
      <c r="A236" t="s">
        <v>193</v>
      </c>
      <c r="B236" t="s">
        <v>1142</v>
      </c>
      <c r="C236" t="s">
        <v>235</v>
      </c>
      <c r="D236" t="s">
        <v>7</v>
      </c>
      <c r="E236" s="3">
        <v>32203.17</v>
      </c>
      <c r="F236" s="3">
        <v>12000</v>
      </c>
      <c r="G236" s="3">
        <v>354.6</v>
      </c>
      <c r="H236" s="72">
        <v>2019</v>
      </c>
      <c r="I236" s="28"/>
      <c r="J236" s="28"/>
      <c r="W236" s="28"/>
    </row>
    <row r="237" spans="1:23" x14ac:dyDescent="0.25">
      <c r="A237" t="s">
        <v>193</v>
      </c>
      <c r="B237" t="s">
        <v>1142</v>
      </c>
      <c r="C237" t="s">
        <v>236</v>
      </c>
      <c r="D237" t="s">
        <v>49</v>
      </c>
      <c r="E237" s="3">
        <v>11715</v>
      </c>
      <c r="F237" s="3">
        <v>1983600</v>
      </c>
      <c r="G237" s="3">
        <v>58615.38</v>
      </c>
      <c r="H237" s="72">
        <v>2019</v>
      </c>
      <c r="I237" s="28"/>
      <c r="J237" s="28"/>
      <c r="W237" s="28"/>
    </row>
    <row r="238" spans="1:23" x14ac:dyDescent="0.25">
      <c r="A238" t="s">
        <v>193</v>
      </c>
      <c r="B238" t="s">
        <v>1142</v>
      </c>
      <c r="C238" t="s">
        <v>237</v>
      </c>
      <c r="D238" t="s">
        <v>49</v>
      </c>
      <c r="E238" s="3">
        <v>31148.959999999999</v>
      </c>
      <c r="F238" s="3">
        <v>2716000</v>
      </c>
      <c r="G238" s="3">
        <v>80257.8</v>
      </c>
      <c r="H238" s="72">
        <v>2019</v>
      </c>
      <c r="I238" s="28"/>
      <c r="J238" s="28"/>
      <c r="W238" s="28"/>
    </row>
    <row r="239" spans="1:23" x14ac:dyDescent="0.25">
      <c r="A239" t="s">
        <v>193</v>
      </c>
      <c r="B239" t="s">
        <v>1142</v>
      </c>
      <c r="C239" t="s">
        <v>197</v>
      </c>
      <c r="D239" t="s">
        <v>49</v>
      </c>
      <c r="E239" s="3">
        <v>0</v>
      </c>
      <c r="F239" s="3">
        <v>6484000</v>
      </c>
      <c r="G239" s="3">
        <v>191602.2</v>
      </c>
      <c r="H239" s="72">
        <v>2019</v>
      </c>
      <c r="I239" s="28"/>
      <c r="J239" s="28"/>
      <c r="W239" s="28"/>
    </row>
    <row r="240" spans="1:23" x14ac:dyDescent="0.25">
      <c r="A240" t="s">
        <v>193</v>
      </c>
      <c r="B240" t="s">
        <v>1142</v>
      </c>
      <c r="C240" t="s">
        <v>236</v>
      </c>
      <c r="D240" t="s">
        <v>49</v>
      </c>
      <c r="E240" s="3">
        <v>0</v>
      </c>
      <c r="F240" s="3">
        <v>418600</v>
      </c>
      <c r="G240" s="3">
        <v>12369.63</v>
      </c>
      <c r="H240" s="72">
        <v>2019</v>
      </c>
      <c r="I240" s="28"/>
      <c r="J240" s="28"/>
      <c r="W240" s="28"/>
    </row>
    <row r="241" spans="1:23" x14ac:dyDescent="0.25">
      <c r="A241" t="s">
        <v>238</v>
      </c>
      <c r="B241" t="s">
        <v>1143</v>
      </c>
      <c r="C241" t="s">
        <v>239</v>
      </c>
      <c r="D241" s="20" t="s">
        <v>7</v>
      </c>
      <c r="E241" s="22">
        <v>89869</v>
      </c>
      <c r="F241" s="22">
        <v>9967600</v>
      </c>
      <c r="G241" s="22">
        <v>403388.772</v>
      </c>
      <c r="H241" s="72">
        <v>2020</v>
      </c>
      <c r="I241" s="28"/>
      <c r="J241" s="28"/>
      <c r="W241" s="28"/>
    </row>
    <row r="242" spans="1:23" x14ac:dyDescent="0.25">
      <c r="A242" t="s">
        <v>238</v>
      </c>
      <c r="B242" t="s">
        <v>1143</v>
      </c>
      <c r="C242" t="s">
        <v>240</v>
      </c>
      <c r="D242" t="s">
        <v>7</v>
      </c>
      <c r="E242" s="3">
        <v>7512</v>
      </c>
      <c r="F242" s="3">
        <v>6087200</v>
      </c>
      <c r="G242" s="3">
        <v>246348.984</v>
      </c>
      <c r="H242" s="72">
        <v>2020</v>
      </c>
      <c r="I242" s="28"/>
      <c r="J242" s="28"/>
      <c r="W242" s="28"/>
    </row>
    <row r="243" spans="1:23" x14ac:dyDescent="0.25">
      <c r="A243" t="s">
        <v>238</v>
      </c>
      <c r="B243" t="s">
        <v>1143</v>
      </c>
      <c r="C243" t="s">
        <v>241</v>
      </c>
      <c r="D243" t="s">
        <v>7</v>
      </c>
      <c r="E243" s="3">
        <v>61211.88</v>
      </c>
      <c r="F243" s="3">
        <v>8293400</v>
      </c>
      <c r="G243" s="3">
        <v>335633.89799999999</v>
      </c>
      <c r="H243" s="72">
        <v>2020</v>
      </c>
      <c r="I243" s="28"/>
      <c r="J243" s="28"/>
      <c r="W243" s="28"/>
    </row>
    <row r="244" spans="1:23" x14ac:dyDescent="0.25">
      <c r="A244" t="s">
        <v>238</v>
      </c>
      <c r="B244" t="s">
        <v>1143</v>
      </c>
      <c r="C244" t="s">
        <v>242</v>
      </c>
      <c r="D244" t="s">
        <v>7</v>
      </c>
      <c r="E244" s="3">
        <v>19002.72</v>
      </c>
      <c r="F244" s="3">
        <v>1347400</v>
      </c>
      <c r="G244" s="22">
        <v>54529.277999999998</v>
      </c>
      <c r="H244" s="72">
        <v>2020</v>
      </c>
      <c r="I244" s="28"/>
      <c r="J244" s="28"/>
      <c r="W244" s="28"/>
    </row>
    <row r="245" spans="1:23" x14ac:dyDescent="0.25">
      <c r="A245" t="s">
        <v>238</v>
      </c>
      <c r="B245" t="s">
        <v>1143</v>
      </c>
      <c r="C245" t="s">
        <v>243</v>
      </c>
      <c r="D245" t="s">
        <v>7</v>
      </c>
      <c r="E245" s="3">
        <v>8382.82</v>
      </c>
      <c r="F245" s="3">
        <v>1699400</v>
      </c>
      <c r="G245" s="22">
        <v>68774.717999999993</v>
      </c>
      <c r="H245" s="72">
        <v>2020</v>
      </c>
      <c r="I245" s="28"/>
      <c r="J245" s="28"/>
      <c r="W245" s="28"/>
    </row>
    <row r="246" spans="1:23" x14ac:dyDescent="0.25">
      <c r="A246" t="s">
        <v>238</v>
      </c>
      <c r="B246" t="s">
        <v>1143</v>
      </c>
      <c r="C246" t="s">
        <v>244</v>
      </c>
      <c r="D246" t="s">
        <v>7</v>
      </c>
      <c r="E246" s="3">
        <v>35376.46</v>
      </c>
      <c r="F246" s="3">
        <v>8724800</v>
      </c>
      <c r="G246" s="3">
        <v>353092.65600000002</v>
      </c>
      <c r="H246" s="72">
        <v>2020</v>
      </c>
      <c r="I246" s="28"/>
      <c r="J246" s="28"/>
    </row>
    <row r="247" spans="1:23" x14ac:dyDescent="0.25">
      <c r="A247" t="s">
        <v>238</v>
      </c>
      <c r="B247" t="s">
        <v>1143</v>
      </c>
      <c r="C247" t="s">
        <v>245</v>
      </c>
      <c r="D247" t="s">
        <v>7</v>
      </c>
      <c r="E247" s="3">
        <v>35350.660000000003</v>
      </c>
      <c r="F247" s="3">
        <v>5392400</v>
      </c>
      <c r="G247" s="22">
        <v>218230.42800000001</v>
      </c>
      <c r="H247" s="72">
        <v>2020</v>
      </c>
      <c r="I247" s="28"/>
      <c r="J247" s="28"/>
    </row>
    <row r="248" spans="1:23" x14ac:dyDescent="0.25">
      <c r="A248" t="s">
        <v>238</v>
      </c>
      <c r="B248" t="s">
        <v>1143</v>
      </c>
      <c r="C248" t="s">
        <v>246</v>
      </c>
      <c r="D248" t="s">
        <v>7</v>
      </c>
      <c r="E248" s="3">
        <v>91756</v>
      </c>
      <c r="F248" s="3">
        <v>17208100</v>
      </c>
      <c r="G248" s="3">
        <v>696411.80700000003</v>
      </c>
      <c r="H248" s="72">
        <v>2020</v>
      </c>
      <c r="I248" s="28"/>
      <c r="J248" s="28"/>
    </row>
    <row r="249" spans="1:23" x14ac:dyDescent="0.25">
      <c r="A249" t="s">
        <v>238</v>
      </c>
      <c r="B249" t="s">
        <v>1143</v>
      </c>
      <c r="C249" t="s">
        <v>247</v>
      </c>
      <c r="D249" t="s">
        <v>49</v>
      </c>
      <c r="E249" s="3">
        <v>43299.08</v>
      </c>
      <c r="F249" s="3">
        <v>2958300</v>
      </c>
      <c r="G249" s="3">
        <v>119722.401</v>
      </c>
      <c r="H249" s="72">
        <v>2020</v>
      </c>
      <c r="I249" s="28"/>
      <c r="J249" s="28"/>
    </row>
    <row r="250" spans="1:23" x14ac:dyDescent="0.25">
      <c r="A250" t="s">
        <v>238</v>
      </c>
      <c r="B250" t="s">
        <v>1143</v>
      </c>
      <c r="C250" t="s">
        <v>248</v>
      </c>
      <c r="D250" t="s">
        <v>23</v>
      </c>
      <c r="E250" s="3">
        <v>773428.7</v>
      </c>
      <c r="F250" s="3">
        <v>24541500</v>
      </c>
      <c r="G250" s="3">
        <v>993194.505</v>
      </c>
      <c r="H250" s="72">
        <v>2020</v>
      </c>
      <c r="I250" s="28"/>
      <c r="J250" s="28"/>
    </row>
    <row r="251" spans="1:23" x14ac:dyDescent="0.25">
      <c r="A251" t="s">
        <v>238</v>
      </c>
      <c r="B251" t="s">
        <v>1143</v>
      </c>
      <c r="C251" t="s">
        <v>249</v>
      </c>
      <c r="D251" s="20" t="s">
        <v>49</v>
      </c>
      <c r="E251" s="22">
        <v>122177.9</v>
      </c>
      <c r="F251" s="22">
        <v>6619000</v>
      </c>
      <c r="G251" s="22">
        <v>267870.93</v>
      </c>
      <c r="H251" s="72">
        <v>2020</v>
      </c>
      <c r="I251" s="28"/>
      <c r="J251" s="28"/>
    </row>
    <row r="252" spans="1:23" x14ac:dyDescent="0.25">
      <c r="A252" t="s">
        <v>238</v>
      </c>
      <c r="B252" t="s">
        <v>1143</v>
      </c>
      <c r="C252" t="s">
        <v>250</v>
      </c>
      <c r="D252" t="s">
        <v>49</v>
      </c>
      <c r="E252" s="3">
        <v>3000</v>
      </c>
      <c r="F252" s="3">
        <v>426000</v>
      </c>
      <c r="G252" s="3">
        <v>17240.22</v>
      </c>
      <c r="H252" s="72">
        <v>2020</v>
      </c>
      <c r="I252" s="28"/>
      <c r="J252" s="28"/>
    </row>
    <row r="253" spans="1:23" x14ac:dyDescent="0.25">
      <c r="A253" t="s">
        <v>238</v>
      </c>
      <c r="B253" t="s">
        <v>1143</v>
      </c>
      <c r="C253" t="s">
        <v>251</v>
      </c>
      <c r="D253" s="20" t="s">
        <v>49</v>
      </c>
      <c r="E253" s="22">
        <v>35000</v>
      </c>
      <c r="F253" s="22">
        <v>3034100</v>
      </c>
      <c r="G253" s="22">
        <v>122790.027</v>
      </c>
      <c r="H253" s="72">
        <v>2020</v>
      </c>
      <c r="I253" s="28"/>
      <c r="J253" s="28"/>
    </row>
    <row r="254" spans="1:23" x14ac:dyDescent="0.25">
      <c r="A254" t="s">
        <v>238</v>
      </c>
      <c r="B254" t="s">
        <v>1143</v>
      </c>
      <c r="C254" t="s">
        <v>252</v>
      </c>
      <c r="D254" t="s">
        <v>49</v>
      </c>
      <c r="E254" s="3">
        <v>450000</v>
      </c>
      <c r="F254" s="3">
        <v>76198400</v>
      </c>
      <c r="G254" s="3">
        <v>3083749.2480000001</v>
      </c>
      <c r="H254" s="72">
        <v>2020</v>
      </c>
      <c r="I254" s="28"/>
      <c r="J254" s="28"/>
    </row>
    <row r="255" spans="1:23" x14ac:dyDescent="0.25">
      <c r="A255" t="s">
        <v>253</v>
      </c>
      <c r="B255" t="s">
        <v>1144</v>
      </c>
      <c r="C255" t="s">
        <v>254</v>
      </c>
      <c r="D255" s="20" t="s">
        <v>49</v>
      </c>
      <c r="E255" s="22">
        <v>21385.8</v>
      </c>
      <c r="F255" s="22">
        <v>3074500</v>
      </c>
      <c r="G255" s="22">
        <v>104932.685</v>
      </c>
      <c r="H255" s="72">
        <v>2020</v>
      </c>
      <c r="I255" s="28"/>
      <c r="J255" s="28"/>
    </row>
    <row r="256" spans="1:23" x14ac:dyDescent="0.25">
      <c r="A256" t="s">
        <v>253</v>
      </c>
      <c r="B256" t="s">
        <v>1144</v>
      </c>
      <c r="C256" t="s">
        <v>255</v>
      </c>
      <c r="H256" s="72">
        <v>2020</v>
      </c>
      <c r="I256" s="28"/>
      <c r="J256" s="28"/>
    </row>
    <row r="257" spans="1:10" x14ac:dyDescent="0.25">
      <c r="A257" t="s">
        <v>256</v>
      </c>
      <c r="B257" t="s">
        <v>1145</v>
      </c>
      <c r="C257" t="s">
        <v>257</v>
      </c>
      <c r="D257" t="s">
        <v>49</v>
      </c>
      <c r="E257" s="3">
        <v>95000</v>
      </c>
      <c r="F257" s="3">
        <v>5800000</v>
      </c>
      <c r="G257" s="3">
        <v>203464</v>
      </c>
      <c r="H257" s="72">
        <v>2020</v>
      </c>
      <c r="I257" s="28"/>
      <c r="J257" s="28"/>
    </row>
    <row r="258" spans="1:10" x14ac:dyDescent="0.25">
      <c r="A258" t="s">
        <v>256</v>
      </c>
      <c r="B258" t="s">
        <v>1145</v>
      </c>
      <c r="C258" t="s">
        <v>258</v>
      </c>
      <c r="D258" t="s">
        <v>49</v>
      </c>
      <c r="E258" s="3">
        <v>1475000</v>
      </c>
      <c r="F258" s="3">
        <v>75834000</v>
      </c>
      <c r="G258" s="3">
        <v>2660256.7200000002</v>
      </c>
      <c r="H258" s="72">
        <v>2020</v>
      </c>
      <c r="I258" s="28"/>
      <c r="J258" s="28"/>
    </row>
    <row r="259" spans="1:10" x14ac:dyDescent="0.25">
      <c r="A259" t="s">
        <v>256</v>
      </c>
      <c r="B259" t="s">
        <v>1145</v>
      </c>
      <c r="C259" t="s">
        <v>259</v>
      </c>
      <c r="D259" t="s">
        <v>49</v>
      </c>
      <c r="E259" s="3">
        <v>51601</v>
      </c>
      <c r="F259" s="3">
        <v>14982000</v>
      </c>
      <c r="G259" s="3">
        <v>525551.75195889757</v>
      </c>
      <c r="H259" s="72">
        <v>2020</v>
      </c>
      <c r="I259" s="28"/>
      <c r="J259" s="28"/>
    </row>
    <row r="260" spans="1:10" x14ac:dyDescent="0.25">
      <c r="A260" t="s">
        <v>256</v>
      </c>
      <c r="B260" t="s">
        <v>1145</v>
      </c>
      <c r="C260" t="s">
        <v>260</v>
      </c>
      <c r="D260" t="s">
        <v>49</v>
      </c>
      <c r="E260" s="3">
        <v>25000</v>
      </c>
      <c r="F260" s="3">
        <v>6218600</v>
      </c>
      <c r="G260" s="3">
        <v>218141.51146252837</v>
      </c>
      <c r="H260" s="72">
        <v>2020</v>
      </c>
      <c r="I260" s="28"/>
      <c r="J260" s="28"/>
    </row>
    <row r="261" spans="1:10" x14ac:dyDescent="0.25">
      <c r="A261" t="s">
        <v>256</v>
      </c>
      <c r="B261" t="s">
        <v>1145</v>
      </c>
      <c r="C261" t="s">
        <v>261</v>
      </c>
      <c r="D261" t="s">
        <v>49</v>
      </c>
      <c r="E261" s="3">
        <v>132552.54999999999</v>
      </c>
      <c r="F261" s="3">
        <v>6500000</v>
      </c>
      <c r="G261" s="3">
        <v>228020</v>
      </c>
      <c r="H261" s="72">
        <v>2020</v>
      </c>
      <c r="I261" s="28"/>
      <c r="J261" s="28"/>
    </row>
    <row r="262" spans="1:10" x14ac:dyDescent="0.25">
      <c r="A262" t="s">
        <v>256</v>
      </c>
      <c r="B262" t="s">
        <v>1145</v>
      </c>
      <c r="C262" t="s">
        <v>3607</v>
      </c>
      <c r="D262" t="s">
        <v>49</v>
      </c>
      <c r="E262" s="3">
        <v>14212.11</v>
      </c>
      <c r="F262" s="3">
        <v>1343300</v>
      </c>
      <c r="G262" s="3">
        <v>47121.456975463028</v>
      </c>
      <c r="H262" s="72">
        <v>2020</v>
      </c>
      <c r="I262" s="28"/>
      <c r="J262" s="28"/>
    </row>
    <row r="263" spans="1:10" x14ac:dyDescent="0.25">
      <c r="A263" t="s">
        <v>256</v>
      </c>
      <c r="B263" t="s">
        <v>1145</v>
      </c>
      <c r="C263" t="s">
        <v>262</v>
      </c>
      <c r="D263" t="s">
        <v>23</v>
      </c>
      <c r="E263" s="3">
        <v>9347.0400000000009</v>
      </c>
      <c r="F263" s="3">
        <v>1959900</v>
      </c>
      <c r="G263" s="3">
        <v>68753.292000000001</v>
      </c>
      <c r="H263" s="72">
        <v>2020</v>
      </c>
      <c r="I263" s="28"/>
      <c r="J263" s="28"/>
    </row>
    <row r="264" spans="1:10" x14ac:dyDescent="0.25">
      <c r="A264" t="s">
        <v>256</v>
      </c>
      <c r="B264" t="s">
        <v>1145</v>
      </c>
      <c r="C264" t="s">
        <v>3608</v>
      </c>
      <c r="D264" t="s">
        <v>23</v>
      </c>
      <c r="E264" s="3">
        <v>2500</v>
      </c>
      <c r="F264" s="3">
        <v>516800</v>
      </c>
      <c r="G264" s="3">
        <v>18129.343999999997</v>
      </c>
      <c r="H264" s="72">
        <v>2020</v>
      </c>
      <c r="I264" s="28"/>
      <c r="J264" s="28"/>
    </row>
    <row r="265" spans="1:10" x14ac:dyDescent="0.25">
      <c r="A265" t="s">
        <v>263</v>
      </c>
      <c r="B265" t="s">
        <v>1146</v>
      </c>
      <c r="C265" t="s">
        <v>264</v>
      </c>
      <c r="D265" t="s">
        <v>23</v>
      </c>
      <c r="E265" s="3">
        <v>834230.88</v>
      </c>
      <c r="F265" s="3">
        <v>23260000</v>
      </c>
      <c r="G265" s="3">
        <v>1004832</v>
      </c>
      <c r="H265" s="72">
        <v>2019</v>
      </c>
      <c r="I265" s="28"/>
      <c r="J265" s="28"/>
    </row>
    <row r="266" spans="1:10" x14ac:dyDescent="0.25">
      <c r="A266" t="s">
        <v>263</v>
      </c>
      <c r="B266" t="s">
        <v>1146</v>
      </c>
      <c r="C266" t="s">
        <v>265</v>
      </c>
      <c r="D266" t="s">
        <v>49</v>
      </c>
      <c r="E266" s="3" t="s">
        <v>2319</v>
      </c>
      <c r="F266" s="3" t="s">
        <v>2319</v>
      </c>
      <c r="G266" s="3" t="s">
        <v>2319</v>
      </c>
      <c r="H266" s="72">
        <v>2019</v>
      </c>
      <c r="I266" s="28"/>
      <c r="J266" s="28"/>
    </row>
    <row r="267" spans="1:10" x14ac:dyDescent="0.25">
      <c r="A267" s="2" t="s">
        <v>263</v>
      </c>
      <c r="B267" t="s">
        <v>1146</v>
      </c>
      <c r="C267" t="s">
        <v>266</v>
      </c>
      <c r="D267" t="s">
        <v>7</v>
      </c>
      <c r="E267" s="3">
        <v>27901</v>
      </c>
      <c r="F267" s="3">
        <v>6598900</v>
      </c>
      <c r="G267" s="3">
        <v>285072.48</v>
      </c>
      <c r="H267" s="72">
        <v>2019</v>
      </c>
      <c r="I267" s="28"/>
      <c r="J267" s="28"/>
    </row>
    <row r="268" spans="1:10" x14ac:dyDescent="0.25">
      <c r="A268" s="2" t="s">
        <v>263</v>
      </c>
      <c r="B268" t="s">
        <v>1146</v>
      </c>
      <c r="C268" t="s">
        <v>267</v>
      </c>
      <c r="D268" t="s">
        <v>49</v>
      </c>
      <c r="E268" s="3" t="s">
        <v>2319</v>
      </c>
      <c r="F268" s="3" t="s">
        <v>2319</v>
      </c>
      <c r="G268" s="3" t="s">
        <v>2319</v>
      </c>
      <c r="H268" s="72">
        <v>2019</v>
      </c>
      <c r="I268" s="28"/>
      <c r="J268" s="28"/>
    </row>
    <row r="269" spans="1:10" x14ac:dyDescent="0.25">
      <c r="A269" s="2" t="s">
        <v>263</v>
      </c>
      <c r="B269" t="s">
        <v>1146</v>
      </c>
      <c r="C269" t="s">
        <v>56</v>
      </c>
      <c r="D269" t="s">
        <v>7</v>
      </c>
      <c r="E269" s="3">
        <v>38949.9</v>
      </c>
      <c r="F269" s="3">
        <v>15263100</v>
      </c>
      <c r="G269" s="3">
        <v>659365.6</v>
      </c>
      <c r="H269" s="72">
        <v>2019</v>
      </c>
      <c r="I269" s="28"/>
      <c r="J269" s="28"/>
    </row>
    <row r="270" spans="1:10" x14ac:dyDescent="0.25">
      <c r="A270" t="s">
        <v>263</v>
      </c>
      <c r="B270" t="s">
        <v>1146</v>
      </c>
      <c r="C270" t="s">
        <v>268</v>
      </c>
      <c r="D270" t="s">
        <v>49</v>
      </c>
      <c r="E270" s="3" t="s">
        <v>2319</v>
      </c>
      <c r="F270" s="3" t="s">
        <v>2319</v>
      </c>
      <c r="G270" s="3" t="s">
        <v>2319</v>
      </c>
      <c r="H270" s="72">
        <v>2019</v>
      </c>
      <c r="I270" s="28"/>
      <c r="J270" s="28"/>
    </row>
    <row r="271" spans="1:10" x14ac:dyDescent="0.25">
      <c r="A271" t="s">
        <v>263</v>
      </c>
      <c r="B271" t="s">
        <v>1146</v>
      </c>
      <c r="C271" t="s">
        <v>269</v>
      </c>
      <c r="D271" t="s">
        <v>23</v>
      </c>
      <c r="E271" s="3">
        <v>23905.71</v>
      </c>
      <c r="F271" s="3">
        <v>1463300</v>
      </c>
      <c r="G271" s="3">
        <v>63214.559999999998</v>
      </c>
      <c r="H271" s="72">
        <v>2019</v>
      </c>
      <c r="I271" s="28"/>
      <c r="J271" s="28"/>
    </row>
    <row r="272" spans="1:10" x14ac:dyDescent="0.25">
      <c r="A272" t="s">
        <v>270</v>
      </c>
      <c r="B272" t="s">
        <v>1147</v>
      </c>
      <c r="C272" t="s">
        <v>271</v>
      </c>
      <c r="D272" t="s">
        <v>7</v>
      </c>
      <c r="E272" s="3">
        <v>240000</v>
      </c>
      <c r="F272" s="3">
        <v>11410400</v>
      </c>
      <c r="G272" s="3">
        <v>451813.80533333326</v>
      </c>
      <c r="H272" s="72">
        <v>2020</v>
      </c>
      <c r="I272" s="28"/>
      <c r="J272" s="28"/>
    </row>
    <row r="273" spans="1:10" x14ac:dyDescent="0.25">
      <c r="A273" t="s">
        <v>270</v>
      </c>
      <c r="B273" t="s">
        <v>1147</v>
      </c>
      <c r="C273" t="s">
        <v>272</v>
      </c>
      <c r="D273" t="s">
        <v>7</v>
      </c>
      <c r="E273" s="3">
        <v>33669</v>
      </c>
      <c r="F273" s="3">
        <v>7430800</v>
      </c>
      <c r="G273" s="3">
        <v>294234.91066666663</v>
      </c>
      <c r="H273" s="72">
        <v>2020</v>
      </c>
      <c r="I273" s="28"/>
      <c r="J273" s="28"/>
    </row>
    <row r="274" spans="1:10" x14ac:dyDescent="0.25">
      <c r="A274" t="s">
        <v>270</v>
      </c>
      <c r="B274" t="s">
        <v>1147</v>
      </c>
      <c r="C274" t="s">
        <v>273</v>
      </c>
      <c r="D274" t="s">
        <v>7</v>
      </c>
      <c r="E274" s="3">
        <v>8612.84</v>
      </c>
      <c r="F274" s="3">
        <v>1200000</v>
      </c>
      <c r="G274" s="3">
        <v>47515.999999999993</v>
      </c>
      <c r="H274" s="72">
        <v>2020</v>
      </c>
      <c r="I274" s="28"/>
      <c r="J274" s="28"/>
    </row>
    <row r="275" spans="1:10" x14ac:dyDescent="0.25">
      <c r="A275" t="s">
        <v>1386</v>
      </c>
      <c r="B275" t="s">
        <v>3858</v>
      </c>
      <c r="C275" t="s">
        <v>3609</v>
      </c>
      <c r="D275" t="s">
        <v>23</v>
      </c>
      <c r="H275" s="72">
        <v>2020</v>
      </c>
      <c r="I275" s="28"/>
      <c r="J275" s="28"/>
    </row>
    <row r="276" spans="1:10" x14ac:dyDescent="0.25">
      <c r="A276" t="s">
        <v>1386</v>
      </c>
      <c r="B276" t="s">
        <v>3858</v>
      </c>
      <c r="C276" t="s">
        <v>3610</v>
      </c>
      <c r="D276" t="s">
        <v>23</v>
      </c>
      <c r="H276" s="72">
        <v>2020</v>
      </c>
      <c r="I276" s="28"/>
      <c r="J276" s="28"/>
    </row>
    <row r="277" spans="1:10" x14ac:dyDescent="0.25">
      <c r="A277" t="s">
        <v>1386</v>
      </c>
      <c r="B277" t="s">
        <v>3858</v>
      </c>
      <c r="C277" t="s">
        <v>3611</v>
      </c>
      <c r="D277" t="s">
        <v>23</v>
      </c>
      <c r="H277" s="72">
        <v>2020</v>
      </c>
      <c r="I277" s="28"/>
      <c r="J277" s="28"/>
    </row>
    <row r="278" spans="1:10" x14ac:dyDescent="0.25">
      <c r="A278" t="s">
        <v>1386</v>
      </c>
      <c r="B278" t="s">
        <v>3858</v>
      </c>
      <c r="C278" t="s">
        <v>3612</v>
      </c>
      <c r="D278" t="s">
        <v>7</v>
      </c>
      <c r="E278" s="3">
        <v>45159.5</v>
      </c>
      <c r="F278" s="3">
        <v>381800</v>
      </c>
      <c r="G278" s="3">
        <v>13940.755207547409</v>
      </c>
      <c r="H278" s="72">
        <v>2020</v>
      </c>
      <c r="I278" s="28"/>
      <c r="J278" s="28"/>
    </row>
    <row r="279" spans="1:10" x14ac:dyDescent="0.25">
      <c r="A279" t="s">
        <v>1386</v>
      </c>
      <c r="B279" t="s">
        <v>3858</v>
      </c>
      <c r="C279" t="s">
        <v>3613</v>
      </c>
      <c r="D279" t="s">
        <v>7</v>
      </c>
      <c r="E279" s="3">
        <v>489507.01</v>
      </c>
      <c r="F279" s="3">
        <v>50000</v>
      </c>
      <c r="G279" s="3">
        <v>1825.6620229894459</v>
      </c>
      <c r="H279" s="72">
        <v>2020</v>
      </c>
      <c r="I279" s="28"/>
      <c r="J279" s="28"/>
    </row>
    <row r="280" spans="1:10" x14ac:dyDescent="0.25">
      <c r="A280" t="s">
        <v>1386</v>
      </c>
      <c r="B280" t="s">
        <v>3858</v>
      </c>
      <c r="C280" t="s">
        <v>3614</v>
      </c>
      <c r="D280" t="s">
        <v>7</v>
      </c>
      <c r="E280" s="3">
        <v>23657</v>
      </c>
      <c r="F280" s="3">
        <v>10278800</v>
      </c>
      <c r="G280" s="3">
        <v>66606.623999999996</v>
      </c>
      <c r="H280" s="72">
        <v>2020</v>
      </c>
      <c r="I280" s="28"/>
      <c r="J280" s="28"/>
    </row>
    <row r="281" spans="1:10" x14ac:dyDescent="0.25">
      <c r="A281" t="s">
        <v>1386</v>
      </c>
      <c r="B281" t="s">
        <v>3858</v>
      </c>
      <c r="C281" t="s">
        <v>3615</v>
      </c>
      <c r="D281" t="s">
        <v>7</v>
      </c>
      <c r="E281" s="3">
        <v>12732</v>
      </c>
      <c r="F281" s="3">
        <v>8385200</v>
      </c>
      <c r="G281" s="3">
        <v>54336.096000000005</v>
      </c>
      <c r="H281" s="72">
        <v>2020</v>
      </c>
      <c r="I281" s="28"/>
      <c r="J281" s="28"/>
    </row>
    <row r="282" spans="1:10" x14ac:dyDescent="0.25">
      <c r="A282" t="s">
        <v>1386</v>
      </c>
      <c r="B282" t="s">
        <v>3858</v>
      </c>
      <c r="C282" t="s">
        <v>3616</v>
      </c>
      <c r="D282" t="s">
        <v>7</v>
      </c>
      <c r="E282" s="3">
        <v>29896.2</v>
      </c>
      <c r="F282" s="3">
        <v>5957600</v>
      </c>
      <c r="G282" s="3">
        <v>38605.248</v>
      </c>
      <c r="H282" s="72">
        <v>2020</v>
      </c>
      <c r="I282" s="28"/>
      <c r="J282" s="28"/>
    </row>
    <row r="283" spans="1:10" x14ac:dyDescent="0.25">
      <c r="A283" t="s">
        <v>274</v>
      </c>
      <c r="B283" t="s">
        <v>1148</v>
      </c>
      <c r="C283" t="s">
        <v>275</v>
      </c>
      <c r="D283" t="s">
        <v>7</v>
      </c>
      <c r="E283" s="3">
        <v>35000</v>
      </c>
      <c r="F283" s="3">
        <v>11334800</v>
      </c>
      <c r="G283" s="3">
        <v>371101.35200000007</v>
      </c>
      <c r="H283" s="72">
        <v>2020</v>
      </c>
      <c r="I283" s="28"/>
      <c r="J283" s="28"/>
    </row>
    <row r="284" spans="1:10" x14ac:dyDescent="0.25">
      <c r="A284" t="s">
        <v>274</v>
      </c>
      <c r="B284" t="s">
        <v>1148</v>
      </c>
      <c r="C284" t="s">
        <v>275</v>
      </c>
      <c r="D284" t="s">
        <v>7</v>
      </c>
      <c r="E284" s="3">
        <v>5269.06</v>
      </c>
      <c r="F284" s="3">
        <v>532600</v>
      </c>
      <c r="G284" s="3">
        <v>17437.324000000004</v>
      </c>
      <c r="H284" s="72">
        <v>2020</v>
      </c>
      <c r="I284" s="28"/>
      <c r="J284" s="28"/>
    </row>
    <row r="285" spans="1:10" x14ac:dyDescent="0.25">
      <c r="A285" t="s">
        <v>274</v>
      </c>
      <c r="B285" t="s">
        <v>1148</v>
      </c>
      <c r="C285" t="s">
        <v>275</v>
      </c>
      <c r="D285" t="s">
        <v>7</v>
      </c>
      <c r="E285" s="3">
        <v>6353.1</v>
      </c>
      <c r="F285" s="3">
        <v>642100</v>
      </c>
      <c r="G285" s="3">
        <v>21022.354000000003</v>
      </c>
      <c r="H285" s="72">
        <v>2020</v>
      </c>
      <c r="I285" s="28"/>
      <c r="J285" s="28"/>
    </row>
    <row r="286" spans="1:10" x14ac:dyDescent="0.25">
      <c r="A286" t="s">
        <v>274</v>
      </c>
      <c r="B286" t="s">
        <v>1148</v>
      </c>
      <c r="C286" t="s">
        <v>275</v>
      </c>
      <c r="D286" t="s">
        <v>7</v>
      </c>
      <c r="E286" s="3">
        <v>2117.2399999999998</v>
      </c>
      <c r="F286" s="3">
        <v>214000</v>
      </c>
      <c r="G286" s="3">
        <v>7006.3600000000006</v>
      </c>
      <c r="H286" s="72">
        <v>2020</v>
      </c>
      <c r="I286" s="28"/>
      <c r="J286" s="28"/>
    </row>
    <row r="287" spans="1:10" x14ac:dyDescent="0.25">
      <c r="A287" t="s">
        <v>276</v>
      </c>
      <c r="B287" t="s">
        <v>1149</v>
      </c>
      <c r="C287" t="s">
        <v>277</v>
      </c>
      <c r="D287" t="s">
        <v>7</v>
      </c>
      <c r="E287" s="3">
        <v>20000</v>
      </c>
      <c r="F287" s="3">
        <v>6018800</v>
      </c>
      <c r="G287" s="3">
        <v>308102.37</v>
      </c>
      <c r="H287" s="72">
        <v>2020</v>
      </c>
      <c r="I287" s="28"/>
      <c r="J287" s="28"/>
    </row>
    <row r="288" spans="1:10" x14ac:dyDescent="0.25">
      <c r="A288" t="s">
        <v>276</v>
      </c>
      <c r="B288" t="s">
        <v>1149</v>
      </c>
      <c r="C288" t="s">
        <v>278</v>
      </c>
      <c r="D288" t="s">
        <v>7</v>
      </c>
      <c r="E288" s="3">
        <v>62816.58</v>
      </c>
      <c r="F288" s="3">
        <v>10007300</v>
      </c>
      <c r="G288" s="3">
        <v>512273.69</v>
      </c>
      <c r="H288" s="72">
        <v>2020</v>
      </c>
      <c r="I288" s="28"/>
      <c r="J288" s="28"/>
    </row>
    <row r="289" spans="1:10" x14ac:dyDescent="0.25">
      <c r="A289" t="s">
        <v>276</v>
      </c>
      <c r="B289" t="s">
        <v>1149</v>
      </c>
      <c r="C289" t="s">
        <v>279</v>
      </c>
      <c r="D289" t="s">
        <v>7</v>
      </c>
      <c r="E289" s="3">
        <v>38031.519999999997</v>
      </c>
      <c r="F289" s="3">
        <v>5192500</v>
      </c>
      <c r="G289" s="3">
        <v>265804.08</v>
      </c>
      <c r="H289" s="72">
        <v>2020</v>
      </c>
      <c r="I289" s="28"/>
      <c r="J289" s="28"/>
    </row>
    <row r="290" spans="1:10" x14ac:dyDescent="0.25">
      <c r="A290" t="s">
        <v>1076</v>
      </c>
      <c r="B290" t="s">
        <v>1150</v>
      </c>
      <c r="C290" t="s">
        <v>3617</v>
      </c>
      <c r="D290" t="s">
        <v>23</v>
      </c>
      <c r="E290" s="3">
        <v>405716.79</v>
      </c>
      <c r="F290" s="3">
        <v>9988400</v>
      </c>
      <c r="G290" s="3">
        <v>434295.63</v>
      </c>
      <c r="H290" s="72">
        <v>2020</v>
      </c>
      <c r="I290" s="28"/>
      <c r="J290" s="28"/>
    </row>
    <row r="291" spans="1:10" x14ac:dyDescent="0.25">
      <c r="A291" t="s">
        <v>280</v>
      </c>
      <c r="B291" t="s">
        <v>1151</v>
      </c>
      <c r="C291" t="s">
        <v>281</v>
      </c>
      <c r="D291" t="s">
        <v>7</v>
      </c>
      <c r="E291" s="3">
        <v>10000</v>
      </c>
      <c r="F291" s="3">
        <v>7620900</v>
      </c>
      <c r="G291" s="3">
        <v>353838.38699999999</v>
      </c>
      <c r="H291" s="72">
        <v>2020</v>
      </c>
      <c r="I291" s="28"/>
      <c r="J291" s="28"/>
    </row>
    <row r="292" spans="1:10" x14ac:dyDescent="0.25">
      <c r="A292" t="s">
        <v>280</v>
      </c>
      <c r="B292" t="s">
        <v>1151</v>
      </c>
      <c r="C292" t="s">
        <v>282</v>
      </c>
      <c r="D292" t="s">
        <v>7</v>
      </c>
      <c r="E292" s="3">
        <v>38904.15</v>
      </c>
      <c r="F292" s="3">
        <v>1728100</v>
      </c>
      <c r="G292" s="3">
        <v>80235.68299999999</v>
      </c>
      <c r="H292" s="72">
        <v>2020</v>
      </c>
      <c r="I292" s="28"/>
      <c r="J292" s="28"/>
    </row>
    <row r="293" spans="1:10" x14ac:dyDescent="0.25">
      <c r="A293" t="s">
        <v>283</v>
      </c>
      <c r="B293" t="s">
        <v>1152</v>
      </c>
      <c r="C293" t="s">
        <v>3618</v>
      </c>
      <c r="D293" t="s">
        <v>7</v>
      </c>
      <c r="E293" s="3">
        <v>36000</v>
      </c>
      <c r="F293" s="3">
        <v>3835000</v>
      </c>
      <c r="G293" s="3">
        <v>178672.65</v>
      </c>
      <c r="H293" s="72">
        <v>2020</v>
      </c>
      <c r="I293" s="28"/>
      <c r="J293" s="28"/>
    </row>
    <row r="294" spans="1:10" x14ac:dyDescent="0.25">
      <c r="A294" t="s">
        <v>284</v>
      </c>
      <c r="B294" t="s">
        <v>1153</v>
      </c>
      <c r="C294" t="s">
        <v>285</v>
      </c>
      <c r="D294" t="s">
        <v>49</v>
      </c>
      <c r="E294" s="3">
        <v>35511.129999999997</v>
      </c>
      <c r="F294" s="3">
        <v>5975600</v>
      </c>
      <c r="G294" s="3">
        <v>225459.39</v>
      </c>
      <c r="H294" s="72">
        <v>2020</v>
      </c>
      <c r="I294" s="28"/>
      <c r="J294" s="28"/>
    </row>
    <row r="295" spans="1:10" x14ac:dyDescent="0.25">
      <c r="A295" t="s">
        <v>284</v>
      </c>
      <c r="B295" t="s">
        <v>1153</v>
      </c>
      <c r="C295" t="s">
        <v>286</v>
      </c>
      <c r="D295" t="s">
        <v>7</v>
      </c>
      <c r="E295" s="3">
        <v>266535.8</v>
      </c>
      <c r="F295" s="3">
        <v>16025300</v>
      </c>
      <c r="G295" s="3">
        <v>604634.56999999995</v>
      </c>
      <c r="H295" s="72">
        <v>2020</v>
      </c>
      <c r="I295" s="28"/>
      <c r="J295" s="28"/>
    </row>
    <row r="296" spans="1:10" x14ac:dyDescent="0.25">
      <c r="A296" t="s">
        <v>284</v>
      </c>
      <c r="B296" t="s">
        <v>1153</v>
      </c>
      <c r="C296" t="s">
        <v>287</v>
      </c>
      <c r="D296" t="s">
        <v>49</v>
      </c>
      <c r="E296" s="3">
        <v>249307.86</v>
      </c>
      <c r="F296" s="3">
        <v>8314000</v>
      </c>
      <c r="G296" s="3">
        <v>313687.21999999997</v>
      </c>
      <c r="H296" s="72">
        <v>2020</v>
      </c>
      <c r="I296" s="28"/>
      <c r="J296" s="28"/>
    </row>
    <row r="297" spans="1:10" x14ac:dyDescent="0.25">
      <c r="A297" t="s">
        <v>284</v>
      </c>
      <c r="B297" t="s">
        <v>1153</v>
      </c>
      <c r="C297" t="s">
        <v>288</v>
      </c>
      <c r="D297" t="s">
        <v>49</v>
      </c>
      <c r="E297" s="3">
        <v>139895.07999999999</v>
      </c>
      <c r="F297" s="3">
        <v>7382500</v>
      </c>
      <c r="G297" s="3">
        <v>278541.73</v>
      </c>
      <c r="H297" s="72">
        <v>2020</v>
      </c>
      <c r="I297" s="28"/>
      <c r="J297" s="28"/>
    </row>
    <row r="298" spans="1:10" x14ac:dyDescent="0.25">
      <c r="A298" t="s">
        <v>284</v>
      </c>
      <c r="B298" t="s">
        <v>1153</v>
      </c>
      <c r="C298" t="s">
        <v>289</v>
      </c>
      <c r="D298" t="s">
        <v>7</v>
      </c>
      <c r="E298" s="3">
        <v>63517.279999999999</v>
      </c>
      <c r="F298" s="3">
        <v>3950000</v>
      </c>
      <c r="G298" s="3">
        <v>149033.5</v>
      </c>
      <c r="H298" s="72">
        <v>2020</v>
      </c>
      <c r="I298" s="28"/>
      <c r="J298" s="28"/>
    </row>
    <row r="299" spans="1:10" x14ac:dyDescent="0.25">
      <c r="A299" t="s">
        <v>284</v>
      </c>
      <c r="B299" t="s">
        <v>1153</v>
      </c>
      <c r="C299" t="s">
        <v>290</v>
      </c>
      <c r="D299" t="s">
        <v>7</v>
      </c>
      <c r="E299" s="3">
        <v>39865.32</v>
      </c>
      <c r="F299" s="3">
        <v>6713800</v>
      </c>
      <c r="G299" s="3">
        <v>253311.67</v>
      </c>
      <c r="H299" s="72">
        <v>2020</v>
      </c>
      <c r="I299" s="28"/>
      <c r="J299" s="28"/>
    </row>
    <row r="300" spans="1:10" x14ac:dyDescent="0.25">
      <c r="A300" t="s">
        <v>291</v>
      </c>
      <c r="B300" t="s">
        <v>1154</v>
      </c>
      <c r="C300" t="s">
        <v>3619</v>
      </c>
      <c r="D300" t="s">
        <v>7</v>
      </c>
      <c r="E300" s="3">
        <v>827313</v>
      </c>
      <c r="F300" s="3">
        <v>20913300</v>
      </c>
      <c r="G300" s="3">
        <v>1116979.3500000001</v>
      </c>
      <c r="H300" s="72">
        <v>2020</v>
      </c>
      <c r="I300" s="28"/>
      <c r="J300" s="28"/>
    </row>
    <row r="301" spans="1:10" x14ac:dyDescent="0.25">
      <c r="A301" t="s">
        <v>291</v>
      </c>
      <c r="B301" t="s">
        <v>1154</v>
      </c>
      <c r="C301" t="s">
        <v>3620</v>
      </c>
      <c r="D301" t="s">
        <v>7</v>
      </c>
      <c r="E301" s="3">
        <v>390448.32</v>
      </c>
      <c r="F301" s="3">
        <v>12903900</v>
      </c>
      <c r="G301" s="3">
        <v>689197.3</v>
      </c>
      <c r="H301" s="72">
        <v>2020</v>
      </c>
      <c r="I301" s="28"/>
      <c r="J301" s="28"/>
    </row>
    <row r="302" spans="1:10" x14ac:dyDescent="0.25">
      <c r="A302" t="s">
        <v>292</v>
      </c>
      <c r="B302" t="s">
        <v>1155</v>
      </c>
      <c r="C302" t="s">
        <v>293</v>
      </c>
      <c r="D302" t="s">
        <v>7</v>
      </c>
      <c r="E302" s="3">
        <v>3100</v>
      </c>
      <c r="F302" s="3">
        <v>220000</v>
      </c>
      <c r="G302" s="3">
        <v>8661.4</v>
      </c>
      <c r="H302" s="72">
        <v>2019</v>
      </c>
      <c r="I302" s="28"/>
      <c r="J302" s="28"/>
    </row>
    <row r="303" spans="1:10" x14ac:dyDescent="0.25">
      <c r="A303" t="s">
        <v>294</v>
      </c>
      <c r="B303" t="s">
        <v>1156</v>
      </c>
      <c r="C303" t="s">
        <v>295</v>
      </c>
      <c r="D303" t="s">
        <v>23</v>
      </c>
      <c r="E303" s="3">
        <v>403392</v>
      </c>
      <c r="F303" s="3">
        <v>8800000</v>
      </c>
      <c r="G303" s="3">
        <v>369776</v>
      </c>
      <c r="H303" s="72">
        <v>2020</v>
      </c>
      <c r="I303" s="28"/>
      <c r="J303" s="28"/>
    </row>
    <row r="304" spans="1:10" x14ac:dyDescent="0.25">
      <c r="A304" t="s">
        <v>294</v>
      </c>
      <c r="B304" t="s">
        <v>1156</v>
      </c>
      <c r="C304" t="s">
        <v>296</v>
      </c>
      <c r="D304" t="s">
        <v>7</v>
      </c>
      <c r="E304" s="3">
        <v>14848.68</v>
      </c>
      <c r="F304" s="3">
        <v>225000</v>
      </c>
      <c r="G304" s="22">
        <v>9045</v>
      </c>
      <c r="H304" s="72">
        <v>2020</v>
      </c>
      <c r="I304" s="28"/>
      <c r="J304" s="28"/>
    </row>
    <row r="305" spans="1:10" x14ac:dyDescent="0.25">
      <c r="A305" t="s">
        <v>1393</v>
      </c>
      <c r="B305" t="s">
        <v>3859</v>
      </c>
      <c r="C305" t="s">
        <v>3621</v>
      </c>
      <c r="D305" t="s">
        <v>23</v>
      </c>
      <c r="E305" s="3">
        <v>124463.26</v>
      </c>
      <c r="F305" s="3">
        <v>879000</v>
      </c>
      <c r="G305" s="22">
        <v>38886.959999999999</v>
      </c>
      <c r="H305" s="72">
        <v>2020</v>
      </c>
      <c r="I305" s="28"/>
      <c r="J305" s="28"/>
    </row>
    <row r="306" spans="1:10" x14ac:dyDescent="0.25">
      <c r="A306" t="s">
        <v>297</v>
      </c>
      <c r="B306" t="s">
        <v>1157</v>
      </c>
      <c r="C306" t="s">
        <v>298</v>
      </c>
      <c r="D306" t="s">
        <v>7</v>
      </c>
      <c r="E306" s="3">
        <v>228243.52</v>
      </c>
      <c r="F306" s="3">
        <v>18091900</v>
      </c>
      <c r="G306" s="22">
        <v>713725.45499999996</v>
      </c>
      <c r="H306" s="72">
        <v>2020</v>
      </c>
      <c r="I306" s="28"/>
      <c r="J306" s="28"/>
    </row>
    <row r="307" spans="1:10" x14ac:dyDescent="0.25">
      <c r="A307" t="s">
        <v>297</v>
      </c>
      <c r="B307" t="s">
        <v>1157</v>
      </c>
      <c r="C307" t="s">
        <v>299</v>
      </c>
      <c r="D307" t="s">
        <v>7</v>
      </c>
      <c r="E307" s="3">
        <v>26209.200000000001</v>
      </c>
      <c r="F307" s="3">
        <v>5637300</v>
      </c>
      <c r="G307" s="3">
        <v>222391.48499999999</v>
      </c>
      <c r="H307" s="72">
        <v>2020</v>
      </c>
      <c r="I307" s="28"/>
      <c r="J307" s="28"/>
    </row>
    <row r="308" spans="1:10" x14ac:dyDescent="0.25">
      <c r="A308" t="s">
        <v>297</v>
      </c>
      <c r="B308" t="s">
        <v>1157</v>
      </c>
      <c r="C308" t="s">
        <v>300</v>
      </c>
      <c r="D308" t="s">
        <v>7</v>
      </c>
      <c r="E308" s="3">
        <v>0</v>
      </c>
      <c r="F308" s="3">
        <v>4134400</v>
      </c>
      <c r="G308" s="3">
        <v>163102.07999999999</v>
      </c>
      <c r="H308" s="72">
        <v>2020</v>
      </c>
      <c r="I308" s="28"/>
      <c r="J308" s="28"/>
    </row>
    <row r="309" spans="1:10" x14ac:dyDescent="0.25">
      <c r="A309" t="s">
        <v>297</v>
      </c>
      <c r="B309" t="s">
        <v>1157</v>
      </c>
      <c r="C309" t="s">
        <v>301</v>
      </c>
      <c r="D309" t="s">
        <v>49</v>
      </c>
      <c r="E309" s="3">
        <v>145500</v>
      </c>
      <c r="F309" s="3">
        <v>12870600</v>
      </c>
      <c r="G309" s="3">
        <v>507745.17</v>
      </c>
      <c r="H309" s="72">
        <v>2020</v>
      </c>
      <c r="I309" s="28"/>
      <c r="J309" s="28"/>
    </row>
    <row r="310" spans="1:10" x14ac:dyDescent="0.25">
      <c r="A310" t="s">
        <v>302</v>
      </c>
      <c r="B310" t="s">
        <v>1158</v>
      </c>
      <c r="C310" t="s">
        <v>303</v>
      </c>
      <c r="D310" t="s">
        <v>23</v>
      </c>
      <c r="E310" s="3">
        <v>450596.77</v>
      </c>
      <c r="F310" s="3">
        <v>24171000</v>
      </c>
      <c r="G310" s="3">
        <v>150585.32999999999</v>
      </c>
      <c r="H310" s="72">
        <v>2020</v>
      </c>
      <c r="I310" s="28"/>
      <c r="J310" s="28"/>
    </row>
    <row r="311" spans="1:10" x14ac:dyDescent="0.25">
      <c r="A311" t="s">
        <v>302</v>
      </c>
      <c r="B311" t="s">
        <v>1158</v>
      </c>
      <c r="C311" t="s">
        <v>304</v>
      </c>
      <c r="D311" t="s">
        <v>7</v>
      </c>
      <c r="E311" s="3">
        <v>21598.02</v>
      </c>
      <c r="F311" s="3">
        <v>2676400</v>
      </c>
      <c r="G311" s="3">
        <v>16673.97</v>
      </c>
      <c r="H311" s="72">
        <v>2020</v>
      </c>
      <c r="I311" s="28"/>
      <c r="J311" s="28"/>
    </row>
    <row r="312" spans="1:10" x14ac:dyDescent="0.25">
      <c r="A312" t="s">
        <v>302</v>
      </c>
      <c r="B312" t="s">
        <v>1158</v>
      </c>
      <c r="C312" t="s">
        <v>305</v>
      </c>
      <c r="D312" t="s">
        <v>7</v>
      </c>
      <c r="E312" s="3">
        <v>30161.56</v>
      </c>
      <c r="F312" s="3">
        <v>3375000</v>
      </c>
      <c r="G312" s="3">
        <v>21026.25</v>
      </c>
      <c r="H312" s="72">
        <v>2020</v>
      </c>
      <c r="I312" s="28"/>
      <c r="J312" s="28"/>
    </row>
    <row r="313" spans="1:10" x14ac:dyDescent="0.25">
      <c r="A313" t="s">
        <v>302</v>
      </c>
      <c r="B313" t="s">
        <v>1158</v>
      </c>
      <c r="C313" t="s">
        <v>306</v>
      </c>
      <c r="D313" t="s">
        <v>7</v>
      </c>
      <c r="E313" s="3">
        <v>39015</v>
      </c>
      <c r="F313" s="3">
        <v>3675000</v>
      </c>
      <c r="G313" s="3">
        <v>22895.25</v>
      </c>
      <c r="H313" s="72">
        <v>2020</v>
      </c>
      <c r="I313" s="28"/>
      <c r="J313" s="28"/>
    </row>
    <row r="314" spans="1:10" x14ac:dyDescent="0.25">
      <c r="A314" t="s">
        <v>302</v>
      </c>
      <c r="B314" t="s">
        <v>1158</v>
      </c>
      <c r="C314" t="s">
        <v>307</v>
      </c>
      <c r="D314" t="s">
        <v>7</v>
      </c>
      <c r="E314" s="3">
        <v>22014.6</v>
      </c>
      <c r="F314" s="3">
        <v>3125000</v>
      </c>
      <c r="G314" s="3">
        <v>19468.75</v>
      </c>
      <c r="H314" s="72">
        <v>2020</v>
      </c>
      <c r="I314" s="28"/>
      <c r="J314" s="28"/>
    </row>
    <row r="315" spans="1:10" x14ac:dyDescent="0.25">
      <c r="A315" t="s">
        <v>1399</v>
      </c>
      <c r="B315" t="s">
        <v>3860</v>
      </c>
      <c r="C315" t="s">
        <v>3622</v>
      </c>
      <c r="D315" t="s">
        <v>7</v>
      </c>
      <c r="E315" s="3">
        <v>192337</v>
      </c>
      <c r="F315" s="3">
        <v>18044300</v>
      </c>
      <c r="G315" s="3">
        <v>178097.24</v>
      </c>
      <c r="H315" s="72">
        <v>2020</v>
      </c>
      <c r="I315" s="28"/>
      <c r="J315" s="28"/>
    </row>
    <row r="316" spans="1:10" x14ac:dyDescent="0.25">
      <c r="A316" t="s">
        <v>308</v>
      </c>
      <c r="B316" t="s">
        <v>1159</v>
      </c>
      <c r="C316" t="s">
        <v>309</v>
      </c>
      <c r="D316" t="s">
        <v>7</v>
      </c>
      <c r="E316" s="3">
        <v>39672.839999999997</v>
      </c>
      <c r="F316" s="3">
        <v>5200000</v>
      </c>
      <c r="G316" s="3">
        <v>93808</v>
      </c>
      <c r="H316" s="72">
        <v>2020</v>
      </c>
      <c r="I316" s="28"/>
      <c r="J316" s="28"/>
    </row>
    <row r="317" spans="1:10" x14ac:dyDescent="0.25">
      <c r="A317" t="s">
        <v>308</v>
      </c>
      <c r="B317" t="s">
        <v>1159</v>
      </c>
      <c r="C317" t="s">
        <v>310</v>
      </c>
      <c r="D317" t="s">
        <v>7</v>
      </c>
      <c r="E317" s="3">
        <v>41854.5</v>
      </c>
      <c r="F317" s="3">
        <v>4200000</v>
      </c>
      <c r="G317" s="3">
        <v>75768</v>
      </c>
      <c r="H317" s="72">
        <v>2020</v>
      </c>
      <c r="I317" s="28"/>
      <c r="J317" s="28"/>
    </row>
    <row r="318" spans="1:10" x14ac:dyDescent="0.25">
      <c r="A318" t="s">
        <v>308</v>
      </c>
      <c r="B318" t="s">
        <v>1159</v>
      </c>
      <c r="C318" t="s">
        <v>311</v>
      </c>
      <c r="D318" t="s">
        <v>7</v>
      </c>
      <c r="E318" s="3">
        <v>32255.4</v>
      </c>
      <c r="F318" s="3">
        <v>2850000</v>
      </c>
      <c r="G318" s="3">
        <v>51414</v>
      </c>
      <c r="H318" s="72">
        <v>2020</v>
      </c>
      <c r="I318" s="28"/>
      <c r="J318" s="28"/>
    </row>
    <row r="319" spans="1:10" x14ac:dyDescent="0.25">
      <c r="A319" t="s">
        <v>312</v>
      </c>
      <c r="B319" t="s">
        <v>313</v>
      </c>
      <c r="C319" t="s">
        <v>314</v>
      </c>
      <c r="D319" t="s">
        <v>7</v>
      </c>
      <c r="E319" s="3">
        <v>51419.31</v>
      </c>
      <c r="F319" s="3">
        <v>8856400</v>
      </c>
      <c r="G319" s="3">
        <v>156049.76999999999</v>
      </c>
      <c r="H319" s="72">
        <v>2020</v>
      </c>
      <c r="I319" s="28"/>
      <c r="J319" s="28"/>
    </row>
    <row r="320" spans="1:10" x14ac:dyDescent="0.25">
      <c r="A320" t="s">
        <v>312</v>
      </c>
      <c r="B320" t="s">
        <v>313</v>
      </c>
      <c r="C320" t="s">
        <v>315</v>
      </c>
      <c r="D320" t="s">
        <v>7</v>
      </c>
      <c r="E320" s="3">
        <v>53877.07</v>
      </c>
      <c r="F320" s="3">
        <v>20381900</v>
      </c>
      <c r="G320" s="3">
        <v>359129.08</v>
      </c>
      <c r="H320" s="72">
        <v>2020</v>
      </c>
      <c r="I320" s="28"/>
      <c r="J320" s="28"/>
    </row>
    <row r="321" spans="1:10" x14ac:dyDescent="0.25">
      <c r="A321" t="s">
        <v>1409</v>
      </c>
      <c r="B321" t="s">
        <v>3861</v>
      </c>
      <c r="C321" t="s">
        <v>3623</v>
      </c>
      <c r="D321" t="s">
        <v>7</v>
      </c>
      <c r="E321" s="3">
        <v>11655</v>
      </c>
      <c r="F321" s="3">
        <v>8332800</v>
      </c>
      <c r="G321" s="3">
        <v>216152.83199999999</v>
      </c>
      <c r="H321" s="72">
        <v>2020</v>
      </c>
      <c r="I321" s="28"/>
      <c r="J321" s="28"/>
    </row>
    <row r="322" spans="1:10" x14ac:dyDescent="0.25">
      <c r="A322" t="s">
        <v>1409</v>
      </c>
      <c r="B322" t="s">
        <v>3861</v>
      </c>
      <c r="C322" t="s">
        <v>3623</v>
      </c>
      <c r="D322" t="s">
        <v>7</v>
      </c>
      <c r="E322" s="3">
        <v>15698</v>
      </c>
      <c r="F322" s="3">
        <v>3420000</v>
      </c>
      <c r="G322" s="3">
        <v>88714.800000000017</v>
      </c>
      <c r="H322" s="72">
        <v>2020</v>
      </c>
      <c r="I322" s="28"/>
      <c r="J322" s="28"/>
    </row>
    <row r="323" spans="1:10" x14ac:dyDescent="0.25">
      <c r="A323" t="s">
        <v>1409</v>
      </c>
      <c r="B323" t="s">
        <v>3861</v>
      </c>
      <c r="C323" t="s">
        <v>3624</v>
      </c>
      <c r="D323" t="s">
        <v>7</v>
      </c>
      <c r="E323" s="3">
        <v>93561</v>
      </c>
      <c r="F323" s="3">
        <v>5740000</v>
      </c>
      <c r="G323" s="3">
        <v>148895.6</v>
      </c>
      <c r="H323" s="72">
        <v>2020</v>
      </c>
      <c r="I323" s="28"/>
      <c r="J323" s="28"/>
    </row>
    <row r="324" spans="1:10" x14ac:dyDescent="0.25">
      <c r="A324" t="s">
        <v>316</v>
      </c>
      <c r="B324" t="s">
        <v>1160</v>
      </c>
      <c r="C324" t="s">
        <v>317</v>
      </c>
      <c r="D324" t="s">
        <v>7</v>
      </c>
      <c r="E324" s="3">
        <v>60711</v>
      </c>
      <c r="F324" s="3">
        <v>4435700</v>
      </c>
      <c r="G324" s="3">
        <v>216062.94699999999</v>
      </c>
      <c r="H324" s="72">
        <v>2020</v>
      </c>
      <c r="I324" s="28"/>
      <c r="J324" s="28"/>
    </row>
    <row r="325" spans="1:10" x14ac:dyDescent="0.25">
      <c r="A325" t="s">
        <v>316</v>
      </c>
      <c r="B325" t="s">
        <v>1160</v>
      </c>
      <c r="C325" t="s">
        <v>318</v>
      </c>
      <c r="D325" t="s">
        <v>7</v>
      </c>
      <c r="E325" s="3">
        <v>119359.89</v>
      </c>
      <c r="F325" s="3">
        <v>24403500</v>
      </c>
      <c r="G325" s="3">
        <v>1188694.4850000001</v>
      </c>
      <c r="H325" s="72">
        <v>2020</v>
      </c>
      <c r="I325" s="28"/>
      <c r="J325" s="28"/>
    </row>
    <row r="326" spans="1:10" x14ac:dyDescent="0.25">
      <c r="A326" t="s">
        <v>316</v>
      </c>
      <c r="B326" t="s">
        <v>1160</v>
      </c>
      <c r="C326" t="s">
        <v>3625</v>
      </c>
      <c r="D326" t="s">
        <v>7</v>
      </c>
      <c r="E326" s="3">
        <v>76268.509999999995</v>
      </c>
      <c r="F326" s="3">
        <v>4836500</v>
      </c>
      <c r="G326" s="3">
        <v>235585.91500000001</v>
      </c>
      <c r="H326" s="72">
        <v>2020</v>
      </c>
      <c r="I326" s="28"/>
      <c r="J326" s="28"/>
    </row>
    <row r="327" spans="1:10" x14ac:dyDescent="0.25">
      <c r="A327" t="s">
        <v>316</v>
      </c>
      <c r="B327" t="s">
        <v>1160</v>
      </c>
      <c r="C327" t="s">
        <v>3626</v>
      </c>
      <c r="D327" t="s">
        <v>7</v>
      </c>
      <c r="E327" s="3">
        <v>37476.81</v>
      </c>
      <c r="F327" s="3">
        <v>1963500</v>
      </c>
      <c r="G327" s="3">
        <v>95642.085000000006</v>
      </c>
      <c r="H327" s="72">
        <v>2020</v>
      </c>
      <c r="I327" s="28"/>
      <c r="J327" s="28"/>
    </row>
    <row r="328" spans="1:10" x14ac:dyDescent="0.25">
      <c r="A328" t="s">
        <v>316</v>
      </c>
      <c r="B328" t="s">
        <v>1160</v>
      </c>
      <c r="C328" t="s">
        <v>319</v>
      </c>
      <c r="D328" t="s">
        <v>23</v>
      </c>
      <c r="E328" s="3">
        <v>33122.800000000003</v>
      </c>
      <c r="F328" s="3">
        <v>850000</v>
      </c>
      <c r="G328" s="3">
        <v>41403.5</v>
      </c>
      <c r="H328" s="72">
        <v>2020</v>
      </c>
      <c r="I328" s="28"/>
      <c r="J328" s="28"/>
    </row>
    <row r="329" spans="1:10" x14ac:dyDescent="0.25">
      <c r="A329" t="s">
        <v>316</v>
      </c>
      <c r="B329" t="s">
        <v>1160</v>
      </c>
      <c r="C329" t="s">
        <v>320</v>
      </c>
      <c r="D329" t="s">
        <v>23</v>
      </c>
      <c r="E329" s="3">
        <v>9983.6</v>
      </c>
      <c r="F329" s="3">
        <v>341600</v>
      </c>
      <c r="G329" s="3">
        <v>16639.335999999999</v>
      </c>
      <c r="H329" s="72">
        <v>2020</v>
      </c>
      <c r="I329" s="28"/>
      <c r="J329" s="28"/>
    </row>
    <row r="330" spans="1:10" x14ac:dyDescent="0.25">
      <c r="A330" t="s">
        <v>316</v>
      </c>
      <c r="B330" t="s">
        <v>1160</v>
      </c>
      <c r="C330" t="s">
        <v>3826</v>
      </c>
      <c r="D330" t="s">
        <v>23</v>
      </c>
      <c r="E330" s="3">
        <v>0</v>
      </c>
      <c r="F330" s="3">
        <v>863600</v>
      </c>
      <c r="G330" s="3">
        <v>42065.956000000006</v>
      </c>
      <c r="H330" s="72">
        <v>2020</v>
      </c>
      <c r="I330" s="28"/>
      <c r="J330" s="28"/>
    </row>
    <row r="331" spans="1:10" x14ac:dyDescent="0.25">
      <c r="A331" t="s">
        <v>316</v>
      </c>
      <c r="B331" t="s">
        <v>1160</v>
      </c>
      <c r="C331" t="s">
        <v>321</v>
      </c>
      <c r="D331" t="s">
        <v>49</v>
      </c>
      <c r="E331" s="3">
        <v>38820.9</v>
      </c>
      <c r="F331" s="3">
        <v>1180500</v>
      </c>
      <c r="G331" s="3">
        <v>57502.155000000006</v>
      </c>
      <c r="H331" s="72">
        <v>2020</v>
      </c>
      <c r="I331" s="28"/>
      <c r="J331" s="28"/>
    </row>
    <row r="332" spans="1:10" x14ac:dyDescent="0.25">
      <c r="A332" t="s">
        <v>316</v>
      </c>
      <c r="B332" t="s">
        <v>1160</v>
      </c>
      <c r="C332" t="s">
        <v>322</v>
      </c>
      <c r="D332" t="s">
        <v>49</v>
      </c>
      <c r="E332" s="3">
        <v>17618</v>
      </c>
      <c r="F332" s="3">
        <v>649400</v>
      </c>
      <c r="G332" s="3">
        <v>31618.54118573037</v>
      </c>
      <c r="H332" s="72">
        <v>2020</v>
      </c>
      <c r="I332" s="28"/>
      <c r="J332" s="28"/>
    </row>
    <row r="333" spans="1:10" x14ac:dyDescent="0.25">
      <c r="A333" t="s">
        <v>316</v>
      </c>
      <c r="B333" t="s">
        <v>1160</v>
      </c>
      <c r="C333" t="s">
        <v>323</v>
      </c>
      <c r="D333" t="s">
        <v>49</v>
      </c>
      <c r="E333" s="3">
        <v>12238</v>
      </c>
      <c r="F333" s="3">
        <v>451100</v>
      </c>
      <c r="G333" s="3">
        <v>21963.541621316555</v>
      </c>
      <c r="H333" s="72">
        <v>2020</v>
      </c>
      <c r="I333" s="28"/>
      <c r="J333" s="28"/>
    </row>
    <row r="334" spans="1:10" x14ac:dyDescent="0.25">
      <c r="A334" t="s">
        <v>316</v>
      </c>
      <c r="B334" t="s">
        <v>1160</v>
      </c>
      <c r="C334" t="s">
        <v>324</v>
      </c>
      <c r="D334" t="s">
        <v>49</v>
      </c>
      <c r="E334" s="3">
        <v>270318.2</v>
      </c>
      <c r="F334" s="3">
        <v>8328700</v>
      </c>
      <c r="G334" s="3">
        <v>405514.85059068765</v>
      </c>
      <c r="H334" s="72">
        <v>2020</v>
      </c>
      <c r="I334" s="28"/>
      <c r="J334" s="28"/>
    </row>
    <row r="335" spans="1:10" x14ac:dyDescent="0.25">
      <c r="A335" t="s">
        <v>325</v>
      </c>
      <c r="B335" t="s">
        <v>1161</v>
      </c>
      <c r="C335" t="s">
        <v>3627</v>
      </c>
      <c r="D335" t="s">
        <v>389</v>
      </c>
      <c r="E335" s="3">
        <v>17000</v>
      </c>
      <c r="F335" s="3">
        <v>1169000</v>
      </c>
      <c r="G335" s="3">
        <v>29853.39</v>
      </c>
      <c r="H335" s="72">
        <v>2020</v>
      </c>
      <c r="I335" s="28"/>
      <c r="J335" s="28"/>
    </row>
    <row r="336" spans="1:10" x14ac:dyDescent="0.25">
      <c r="A336" t="s">
        <v>326</v>
      </c>
      <c r="B336" t="s">
        <v>1162</v>
      </c>
      <c r="C336" t="s">
        <v>327</v>
      </c>
      <c r="D336" t="s">
        <v>49</v>
      </c>
      <c r="E336" s="3">
        <v>117125</v>
      </c>
      <c r="F336" s="3">
        <v>3500000</v>
      </c>
      <c r="G336" s="3">
        <v>117320</v>
      </c>
      <c r="H336" s="72">
        <v>2020</v>
      </c>
      <c r="I336" s="28"/>
      <c r="J336" s="28"/>
    </row>
    <row r="337" spans="1:10" x14ac:dyDescent="0.25">
      <c r="A337" t="s">
        <v>328</v>
      </c>
      <c r="B337" t="s">
        <v>1163</v>
      </c>
      <c r="C337" t="s">
        <v>329</v>
      </c>
      <c r="D337" t="s">
        <v>23</v>
      </c>
      <c r="F337" s="3">
        <v>14692600</v>
      </c>
      <c r="G337" s="3">
        <v>505156.72895054583</v>
      </c>
      <c r="H337" s="72">
        <v>2020</v>
      </c>
      <c r="I337" s="28"/>
      <c r="J337" s="28"/>
    </row>
    <row r="338" spans="1:10" x14ac:dyDescent="0.25">
      <c r="A338" t="s">
        <v>328</v>
      </c>
      <c r="B338" t="s">
        <v>1163</v>
      </c>
      <c r="C338" t="s">
        <v>330</v>
      </c>
      <c r="D338" t="s">
        <v>23</v>
      </c>
      <c r="F338" s="3">
        <v>20000000</v>
      </c>
      <c r="G338" s="3">
        <v>687634.22260259697</v>
      </c>
      <c r="H338" s="72">
        <v>2020</v>
      </c>
      <c r="I338" s="28"/>
      <c r="J338" s="28"/>
    </row>
    <row r="339" spans="1:10" x14ac:dyDescent="0.25">
      <c r="A339" t="s">
        <v>328</v>
      </c>
      <c r="B339" t="s">
        <v>1163</v>
      </c>
      <c r="C339" t="s">
        <v>331</v>
      </c>
      <c r="D339" t="s">
        <v>7</v>
      </c>
      <c r="F339" s="3">
        <v>5375000</v>
      </c>
      <c r="G339" s="3">
        <v>184801.69732444794</v>
      </c>
      <c r="H339" s="72">
        <v>2020</v>
      </c>
      <c r="I339" s="28"/>
      <c r="J339" s="28"/>
    </row>
    <row r="340" spans="1:10" x14ac:dyDescent="0.25">
      <c r="A340" t="s">
        <v>332</v>
      </c>
      <c r="B340" t="s">
        <v>1164</v>
      </c>
      <c r="C340" t="s">
        <v>333</v>
      </c>
      <c r="D340" t="s">
        <v>7</v>
      </c>
      <c r="E340" s="3">
        <v>43754.84</v>
      </c>
      <c r="F340" s="3">
        <v>4274100</v>
      </c>
      <c r="G340" s="3">
        <v>133565.62</v>
      </c>
      <c r="H340" s="72">
        <v>2020</v>
      </c>
      <c r="I340" s="28"/>
      <c r="J340" s="28"/>
    </row>
    <row r="341" spans="1:10" x14ac:dyDescent="0.25">
      <c r="A341" t="s">
        <v>332</v>
      </c>
      <c r="B341" t="s">
        <v>1164</v>
      </c>
      <c r="C341" t="s">
        <v>334</v>
      </c>
      <c r="D341" t="s">
        <v>7</v>
      </c>
      <c r="E341" s="3">
        <v>121652.41</v>
      </c>
      <c r="F341" s="3">
        <v>4154600</v>
      </c>
      <c r="G341" s="3">
        <v>129831.25</v>
      </c>
      <c r="H341" s="72">
        <v>2020</v>
      </c>
      <c r="I341" s="28"/>
      <c r="J341" s="28"/>
    </row>
    <row r="342" spans="1:10" x14ac:dyDescent="0.25">
      <c r="A342" t="s">
        <v>332</v>
      </c>
      <c r="B342" t="s">
        <v>1164</v>
      </c>
      <c r="C342" t="s">
        <v>335</v>
      </c>
      <c r="D342" t="s">
        <v>7</v>
      </c>
      <c r="E342" s="3">
        <v>121675</v>
      </c>
      <c r="F342" s="3">
        <v>3924100</v>
      </c>
      <c r="G342" s="3">
        <v>122628.12</v>
      </c>
      <c r="H342" s="72">
        <v>2020</v>
      </c>
      <c r="I342" s="28"/>
      <c r="J342" s="28"/>
    </row>
    <row r="343" spans="1:10" x14ac:dyDescent="0.25">
      <c r="A343" t="s">
        <v>336</v>
      </c>
      <c r="B343" t="s">
        <v>1165</v>
      </c>
      <c r="C343" t="s">
        <v>337</v>
      </c>
      <c r="D343" t="s">
        <v>23</v>
      </c>
      <c r="E343" s="3">
        <v>86843.2696</v>
      </c>
      <c r="F343" s="3">
        <v>3760100</v>
      </c>
      <c r="G343" s="3">
        <v>108554.087</v>
      </c>
      <c r="H343" s="72">
        <v>2020</v>
      </c>
      <c r="I343" s="28"/>
      <c r="J343" s="28"/>
    </row>
    <row r="344" spans="1:10" x14ac:dyDescent="0.25">
      <c r="A344" t="s">
        <v>336</v>
      </c>
      <c r="B344" t="s">
        <v>1165</v>
      </c>
      <c r="C344" t="s">
        <v>338</v>
      </c>
      <c r="D344" t="s">
        <v>23</v>
      </c>
      <c r="E344" s="3">
        <v>7834.1632</v>
      </c>
      <c r="F344" s="3">
        <v>339200</v>
      </c>
      <c r="G344" s="3">
        <v>9792.7039999999997</v>
      </c>
      <c r="H344" s="72">
        <v>2020</v>
      </c>
      <c r="I344" s="28"/>
      <c r="J344" s="28"/>
    </row>
    <row r="345" spans="1:10" x14ac:dyDescent="0.25">
      <c r="A345" t="s">
        <v>336</v>
      </c>
      <c r="B345" t="s">
        <v>1165</v>
      </c>
      <c r="C345" t="s">
        <v>339</v>
      </c>
      <c r="D345" t="s">
        <v>23</v>
      </c>
      <c r="E345" s="3">
        <v>23096</v>
      </c>
      <c r="F345" s="3">
        <v>1000000</v>
      </c>
      <c r="G345" s="3">
        <v>28870</v>
      </c>
      <c r="H345" s="72">
        <v>2020</v>
      </c>
      <c r="I345" s="28"/>
      <c r="J345" s="28"/>
    </row>
    <row r="346" spans="1:10" x14ac:dyDescent="0.25">
      <c r="A346" t="s">
        <v>336</v>
      </c>
      <c r="B346" t="s">
        <v>1165</v>
      </c>
      <c r="C346" t="s">
        <v>340</v>
      </c>
      <c r="D346" t="s">
        <v>23</v>
      </c>
      <c r="E346" s="3">
        <v>3464.4</v>
      </c>
      <c r="F346" s="3">
        <v>150000</v>
      </c>
      <c r="G346" s="3">
        <v>4330.5</v>
      </c>
      <c r="H346" s="72">
        <v>2020</v>
      </c>
      <c r="I346" s="28"/>
      <c r="J346" s="28"/>
    </row>
    <row r="347" spans="1:10" x14ac:dyDescent="0.25">
      <c r="A347" t="s">
        <v>336</v>
      </c>
      <c r="B347" t="s">
        <v>1165</v>
      </c>
      <c r="C347" t="s">
        <v>341</v>
      </c>
      <c r="D347" t="s">
        <v>23</v>
      </c>
      <c r="E347" s="3">
        <v>14705.2232</v>
      </c>
      <c r="F347" s="3">
        <v>636700</v>
      </c>
      <c r="G347" s="3">
        <v>18381.528999999999</v>
      </c>
      <c r="H347" s="72">
        <v>2020</v>
      </c>
      <c r="I347" s="28"/>
      <c r="J347" s="28"/>
    </row>
    <row r="348" spans="1:10" x14ac:dyDescent="0.25">
      <c r="A348" t="s">
        <v>336</v>
      </c>
      <c r="B348" t="s">
        <v>1165</v>
      </c>
      <c r="C348" t="s">
        <v>342</v>
      </c>
      <c r="D348" t="s">
        <v>23</v>
      </c>
      <c r="E348" s="3">
        <v>8714.1208000000006</v>
      </c>
      <c r="F348" s="3">
        <v>377300</v>
      </c>
      <c r="G348" s="3">
        <v>10892.651</v>
      </c>
      <c r="H348" s="72">
        <v>2020</v>
      </c>
      <c r="I348" s="28"/>
      <c r="J348" s="28"/>
    </row>
    <row r="349" spans="1:10" x14ac:dyDescent="0.25">
      <c r="A349" t="s">
        <v>336</v>
      </c>
      <c r="B349" t="s">
        <v>1165</v>
      </c>
      <c r="C349" t="s">
        <v>343</v>
      </c>
      <c r="D349" t="s">
        <v>23</v>
      </c>
      <c r="E349" s="3">
        <v>17846.279200000001</v>
      </c>
      <c r="F349" s="3">
        <v>772700</v>
      </c>
      <c r="G349" s="3">
        <v>22307.848999999998</v>
      </c>
      <c r="H349" s="72">
        <v>2020</v>
      </c>
      <c r="I349" s="28"/>
      <c r="J349" s="28"/>
    </row>
    <row r="350" spans="1:10" x14ac:dyDescent="0.25">
      <c r="A350" t="s">
        <v>336</v>
      </c>
      <c r="B350" t="s">
        <v>1165</v>
      </c>
      <c r="C350" t="s">
        <v>344</v>
      </c>
      <c r="D350" t="s">
        <v>23</v>
      </c>
      <c r="E350" s="3">
        <v>2309.6</v>
      </c>
      <c r="F350" s="3">
        <v>100000</v>
      </c>
      <c r="G350" s="3">
        <v>2887</v>
      </c>
      <c r="H350" s="72">
        <v>2020</v>
      </c>
      <c r="I350" s="28"/>
      <c r="J350" s="28"/>
    </row>
    <row r="351" spans="1:10" x14ac:dyDescent="0.25">
      <c r="A351" t="s">
        <v>336</v>
      </c>
      <c r="B351" t="s">
        <v>1165</v>
      </c>
      <c r="C351" t="s">
        <v>345</v>
      </c>
      <c r="D351" t="s">
        <v>23</v>
      </c>
      <c r="E351" s="3">
        <v>2020.9</v>
      </c>
      <c r="F351" s="3">
        <v>87500</v>
      </c>
      <c r="G351" s="3">
        <v>2526.125</v>
      </c>
      <c r="H351" s="72">
        <v>2020</v>
      </c>
      <c r="I351" s="28"/>
      <c r="J351" s="28"/>
    </row>
    <row r="352" spans="1:10" x14ac:dyDescent="0.25">
      <c r="A352" t="s">
        <v>336</v>
      </c>
      <c r="B352" t="s">
        <v>1165</v>
      </c>
      <c r="C352" t="s">
        <v>346</v>
      </c>
      <c r="D352" t="s">
        <v>23</v>
      </c>
      <c r="E352" s="3">
        <v>7543.1535999999996</v>
      </c>
      <c r="F352" s="3">
        <v>326600</v>
      </c>
      <c r="G352" s="3">
        <v>9428.9419999999991</v>
      </c>
      <c r="H352" s="72">
        <v>2020</v>
      </c>
      <c r="I352" s="28"/>
      <c r="J352" s="28"/>
    </row>
    <row r="353" spans="1:10" x14ac:dyDescent="0.25">
      <c r="A353" t="s">
        <v>336</v>
      </c>
      <c r="B353" t="s">
        <v>1165</v>
      </c>
      <c r="C353" t="s">
        <v>347</v>
      </c>
      <c r="D353" t="s">
        <v>23</v>
      </c>
      <c r="E353" s="3">
        <v>2889.3096000000005</v>
      </c>
      <c r="F353" s="3">
        <v>125100</v>
      </c>
      <c r="G353" s="3">
        <v>3611.6370000000002</v>
      </c>
      <c r="H353" s="72">
        <v>2020</v>
      </c>
      <c r="I353" s="28"/>
      <c r="J353" s="28"/>
    </row>
    <row r="354" spans="1:10" x14ac:dyDescent="0.25">
      <c r="A354" t="s">
        <v>336</v>
      </c>
      <c r="B354" t="s">
        <v>1165</v>
      </c>
      <c r="C354" t="s">
        <v>348</v>
      </c>
      <c r="D354" t="s">
        <v>23</v>
      </c>
      <c r="E354" s="3">
        <v>13384.132</v>
      </c>
      <c r="F354" s="3">
        <v>579500</v>
      </c>
      <c r="G354" s="3">
        <v>16730.165000000001</v>
      </c>
      <c r="H354" s="72">
        <v>2020</v>
      </c>
      <c r="I354" s="28"/>
      <c r="J354" s="28"/>
    </row>
    <row r="355" spans="1:10" x14ac:dyDescent="0.25">
      <c r="A355" t="s">
        <v>336</v>
      </c>
      <c r="B355" t="s">
        <v>1165</v>
      </c>
      <c r="C355" t="s">
        <v>349</v>
      </c>
      <c r="D355" t="s">
        <v>23</v>
      </c>
      <c r="E355" s="3">
        <v>57526.362000000001</v>
      </c>
      <c r="F355" s="3">
        <v>3321000</v>
      </c>
      <c r="G355" s="3">
        <v>95877.27</v>
      </c>
      <c r="H355" s="72">
        <v>2020</v>
      </c>
      <c r="I355" s="28"/>
      <c r="J355" s="28"/>
    </row>
    <row r="356" spans="1:10" x14ac:dyDescent="0.25">
      <c r="A356" t="s">
        <v>336</v>
      </c>
      <c r="B356" t="s">
        <v>1165</v>
      </c>
      <c r="C356" t="s">
        <v>350</v>
      </c>
      <c r="D356" t="s">
        <v>23</v>
      </c>
      <c r="E356" s="3">
        <v>14663.073</v>
      </c>
      <c r="F356" s="3">
        <v>846500</v>
      </c>
      <c r="G356" s="3">
        <v>24438.455000000002</v>
      </c>
      <c r="H356" s="72">
        <v>2020</v>
      </c>
      <c r="I356" s="28"/>
      <c r="J356" s="28"/>
    </row>
    <row r="357" spans="1:10" x14ac:dyDescent="0.25">
      <c r="A357" t="s">
        <v>336</v>
      </c>
      <c r="B357" t="s">
        <v>1165</v>
      </c>
      <c r="C357" t="s">
        <v>351</v>
      </c>
      <c r="D357" t="s">
        <v>23</v>
      </c>
      <c r="E357" s="3">
        <v>8316.2921999999999</v>
      </c>
      <c r="F357" s="3">
        <v>480100</v>
      </c>
      <c r="G357" s="3">
        <v>13860.486999999999</v>
      </c>
      <c r="H357" s="72">
        <v>2020</v>
      </c>
      <c r="I357" s="28"/>
      <c r="J357" s="28"/>
    </row>
    <row r="358" spans="1:10" x14ac:dyDescent="0.25">
      <c r="A358" t="s">
        <v>336</v>
      </c>
      <c r="B358" t="s">
        <v>1165</v>
      </c>
      <c r="C358" t="s">
        <v>352</v>
      </c>
      <c r="D358" t="s">
        <v>23</v>
      </c>
      <c r="E358" s="3">
        <v>17505.6132</v>
      </c>
      <c r="F358" s="3">
        <v>1010600</v>
      </c>
      <c r="G358" s="3">
        <v>29176.022000000001</v>
      </c>
      <c r="H358" s="72">
        <v>2020</v>
      </c>
      <c r="I358" s="28"/>
      <c r="J358" s="28"/>
    </row>
    <row r="359" spans="1:10" x14ac:dyDescent="0.25">
      <c r="A359" t="s">
        <v>336</v>
      </c>
      <c r="B359" t="s">
        <v>1165</v>
      </c>
      <c r="C359" t="s">
        <v>353</v>
      </c>
      <c r="D359" t="s">
        <v>23</v>
      </c>
      <c r="E359" s="3">
        <v>1553.7834</v>
      </c>
      <c r="F359" s="3">
        <v>89700</v>
      </c>
      <c r="G359" s="3">
        <v>2589.6390000000001</v>
      </c>
      <c r="H359" s="72">
        <v>2020</v>
      </c>
      <c r="I359" s="28"/>
      <c r="J359" s="28"/>
    </row>
    <row r="360" spans="1:10" x14ac:dyDescent="0.25">
      <c r="A360" t="s">
        <v>336</v>
      </c>
      <c r="B360" t="s">
        <v>1165</v>
      </c>
      <c r="C360" t="s">
        <v>354</v>
      </c>
      <c r="D360" t="s">
        <v>23</v>
      </c>
      <c r="E360" s="3">
        <v>3530.2235999999998</v>
      </c>
      <c r="F360" s="3">
        <v>203800</v>
      </c>
      <c r="G360" s="3">
        <v>5883.7060000000001</v>
      </c>
      <c r="H360" s="72">
        <v>2020</v>
      </c>
      <c r="I360" s="28"/>
      <c r="J360" s="28"/>
    </row>
    <row r="361" spans="1:10" x14ac:dyDescent="0.25">
      <c r="A361" t="s">
        <v>336</v>
      </c>
      <c r="B361" t="s">
        <v>1165</v>
      </c>
      <c r="C361" t="s">
        <v>355</v>
      </c>
      <c r="D361" t="s">
        <v>23</v>
      </c>
      <c r="E361" s="3">
        <v>6062.7</v>
      </c>
      <c r="F361" s="3">
        <v>350000</v>
      </c>
      <c r="G361" s="3">
        <v>10104.5</v>
      </c>
      <c r="H361" s="72">
        <v>2020</v>
      </c>
      <c r="I361" s="28"/>
      <c r="J361" s="28"/>
    </row>
    <row r="362" spans="1:10" x14ac:dyDescent="0.25">
      <c r="A362" t="s">
        <v>336</v>
      </c>
      <c r="B362" t="s">
        <v>1165</v>
      </c>
      <c r="C362" t="s">
        <v>356</v>
      </c>
      <c r="D362" t="s">
        <v>23</v>
      </c>
      <c r="E362" s="3">
        <v>1351.116</v>
      </c>
      <c r="F362" s="3">
        <v>78000</v>
      </c>
      <c r="G362" s="3">
        <v>2251.86</v>
      </c>
      <c r="H362" s="72">
        <v>2020</v>
      </c>
      <c r="I362" s="28"/>
      <c r="J362" s="28"/>
    </row>
    <row r="363" spans="1:10" x14ac:dyDescent="0.25">
      <c r="A363" t="s">
        <v>336</v>
      </c>
      <c r="B363" t="s">
        <v>1165</v>
      </c>
      <c r="C363" t="s">
        <v>357</v>
      </c>
      <c r="D363" t="s">
        <v>23</v>
      </c>
      <c r="E363" s="3">
        <v>2158.3211999999999</v>
      </c>
      <c r="F363" s="3">
        <v>124600</v>
      </c>
      <c r="G363" s="3">
        <v>3597.2020000000002</v>
      </c>
      <c r="H363" s="72">
        <v>2020</v>
      </c>
      <c r="I363" s="28"/>
      <c r="J363" s="28"/>
    </row>
    <row r="364" spans="1:10" x14ac:dyDescent="0.25">
      <c r="A364" t="s">
        <v>336</v>
      </c>
      <c r="B364" t="s">
        <v>1165</v>
      </c>
      <c r="C364" t="s">
        <v>358</v>
      </c>
      <c r="D364" t="s">
        <v>23</v>
      </c>
      <c r="E364" s="3">
        <v>48501.599999999999</v>
      </c>
      <c r="F364" s="3">
        <v>2800000</v>
      </c>
      <c r="G364" s="3">
        <v>80836</v>
      </c>
      <c r="H364" s="72">
        <v>2020</v>
      </c>
      <c r="I364" s="28"/>
      <c r="J364" s="28"/>
    </row>
    <row r="365" spans="1:10" x14ac:dyDescent="0.25">
      <c r="A365" t="s">
        <v>336</v>
      </c>
      <c r="B365" t="s">
        <v>1165</v>
      </c>
      <c r="C365" t="s">
        <v>359</v>
      </c>
      <c r="D365" t="s">
        <v>23</v>
      </c>
      <c r="E365" s="3">
        <v>4230.0324000000001</v>
      </c>
      <c r="F365" s="3">
        <v>244200</v>
      </c>
      <c r="G365" s="3">
        <v>7050.0540000000001</v>
      </c>
      <c r="H365" s="72">
        <v>2020</v>
      </c>
      <c r="I365" s="28"/>
      <c r="J365" s="28"/>
    </row>
    <row r="366" spans="1:10" x14ac:dyDescent="0.25">
      <c r="A366" t="s">
        <v>336</v>
      </c>
      <c r="B366" t="s">
        <v>1165</v>
      </c>
      <c r="C366" t="s">
        <v>360</v>
      </c>
      <c r="D366" t="s">
        <v>23</v>
      </c>
      <c r="E366" s="3">
        <v>4825.9092000000001</v>
      </c>
      <c r="F366" s="3">
        <v>278600</v>
      </c>
      <c r="G366" s="3">
        <v>8043.1819999999998</v>
      </c>
      <c r="H366" s="72">
        <v>2020</v>
      </c>
      <c r="I366" s="28"/>
      <c r="J366" s="28"/>
    </row>
    <row r="367" spans="1:10" x14ac:dyDescent="0.25">
      <c r="A367" t="s">
        <v>336</v>
      </c>
      <c r="B367" t="s">
        <v>1165</v>
      </c>
      <c r="C367" t="s">
        <v>361</v>
      </c>
      <c r="D367" t="s">
        <v>23</v>
      </c>
      <c r="E367" s="3">
        <v>3571.7964000000002</v>
      </c>
      <c r="F367" s="3">
        <v>206200</v>
      </c>
      <c r="G367" s="3">
        <v>5952.9939999999997</v>
      </c>
      <c r="H367" s="72">
        <v>2020</v>
      </c>
      <c r="I367" s="28"/>
      <c r="J367" s="28"/>
    </row>
    <row r="368" spans="1:10" x14ac:dyDescent="0.25">
      <c r="A368" t="s">
        <v>336</v>
      </c>
      <c r="B368" t="s">
        <v>1165</v>
      </c>
      <c r="C368" t="s">
        <v>362</v>
      </c>
      <c r="D368" t="s">
        <v>23</v>
      </c>
      <c r="E368" s="3">
        <v>3987.5243999999998</v>
      </c>
      <c r="F368" s="3">
        <v>230200</v>
      </c>
      <c r="G368" s="3">
        <v>6645.8739999999998</v>
      </c>
      <c r="H368" s="72">
        <v>2020</v>
      </c>
      <c r="I368" s="28"/>
      <c r="J368" s="28"/>
    </row>
    <row r="369" spans="1:10" x14ac:dyDescent="0.25">
      <c r="A369" t="s">
        <v>336</v>
      </c>
      <c r="B369" t="s">
        <v>1165</v>
      </c>
      <c r="C369" t="s">
        <v>363</v>
      </c>
      <c r="D369" t="s">
        <v>23</v>
      </c>
      <c r="E369" s="3">
        <v>8141.34</v>
      </c>
      <c r="F369" s="3">
        <v>705000</v>
      </c>
      <c r="G369" s="3">
        <v>20353.349999999999</v>
      </c>
      <c r="H369" s="72">
        <v>2020</v>
      </c>
      <c r="I369" s="28"/>
      <c r="J369" s="28"/>
    </row>
    <row r="370" spans="1:10" x14ac:dyDescent="0.25">
      <c r="A370" t="s">
        <v>336</v>
      </c>
      <c r="B370" t="s">
        <v>1165</v>
      </c>
      <c r="C370" t="s">
        <v>364</v>
      </c>
      <c r="D370" t="s">
        <v>23</v>
      </c>
      <c r="E370" s="3">
        <v>6389.5084000000006</v>
      </c>
      <c r="F370" s="3">
        <v>553300</v>
      </c>
      <c r="G370" s="3">
        <v>15973.771000000001</v>
      </c>
      <c r="H370" s="72">
        <v>2020</v>
      </c>
      <c r="I370" s="28"/>
      <c r="J370" s="28"/>
    </row>
    <row r="371" spans="1:10" x14ac:dyDescent="0.25">
      <c r="A371" t="s">
        <v>336</v>
      </c>
      <c r="B371" t="s">
        <v>1165</v>
      </c>
      <c r="C371" t="s">
        <v>354</v>
      </c>
      <c r="D371" t="s">
        <v>23</v>
      </c>
      <c r="E371" s="3">
        <v>3671.1091999999999</v>
      </c>
      <c r="F371" s="3">
        <v>317900</v>
      </c>
      <c r="G371" s="3">
        <v>9177.7729999999992</v>
      </c>
      <c r="H371" s="72">
        <v>2020</v>
      </c>
      <c r="I371" s="28"/>
      <c r="J371" s="28"/>
    </row>
    <row r="372" spans="1:10" x14ac:dyDescent="0.25">
      <c r="A372" t="s">
        <v>336</v>
      </c>
      <c r="B372" t="s">
        <v>1165</v>
      </c>
      <c r="C372" t="s">
        <v>365</v>
      </c>
      <c r="D372" t="s">
        <v>23</v>
      </c>
      <c r="E372" s="3">
        <v>22789.978000000003</v>
      </c>
      <c r="F372" s="3">
        <v>1973500</v>
      </c>
      <c r="G372" s="3">
        <v>56974.945</v>
      </c>
      <c r="H372" s="72">
        <v>2020</v>
      </c>
      <c r="I372" s="28"/>
      <c r="J372" s="28"/>
    </row>
    <row r="373" spans="1:10" x14ac:dyDescent="0.25">
      <c r="A373" t="s">
        <v>336</v>
      </c>
      <c r="B373" t="s">
        <v>1165</v>
      </c>
      <c r="C373" t="s">
        <v>366</v>
      </c>
      <c r="D373" t="s">
        <v>23</v>
      </c>
      <c r="E373" s="3">
        <v>5331.7116000000005</v>
      </c>
      <c r="F373" s="3">
        <v>461700</v>
      </c>
      <c r="G373" s="3">
        <v>13329.279</v>
      </c>
      <c r="H373" s="72">
        <v>2020</v>
      </c>
      <c r="I373" s="28"/>
      <c r="J373" s="28"/>
    </row>
    <row r="374" spans="1:10" x14ac:dyDescent="0.25">
      <c r="A374" t="s">
        <v>336</v>
      </c>
      <c r="B374" t="s">
        <v>1165</v>
      </c>
      <c r="C374" t="s">
        <v>367</v>
      </c>
      <c r="D374" t="s">
        <v>23</v>
      </c>
      <c r="E374" s="3">
        <v>16385.457200000001</v>
      </c>
      <c r="F374" s="3">
        <v>1418900</v>
      </c>
      <c r="G374" s="3">
        <v>40963.642999999996</v>
      </c>
      <c r="H374" s="72">
        <v>2020</v>
      </c>
      <c r="I374" s="28"/>
      <c r="J374" s="28"/>
    </row>
    <row r="375" spans="1:10" x14ac:dyDescent="0.25">
      <c r="A375" t="s">
        <v>336</v>
      </c>
      <c r="B375" t="s">
        <v>1165</v>
      </c>
      <c r="C375" t="s">
        <v>368</v>
      </c>
      <c r="D375" t="s">
        <v>23</v>
      </c>
      <c r="E375" s="3">
        <v>47406.849600000001</v>
      </c>
      <c r="F375" s="3">
        <v>4105200</v>
      </c>
      <c r="G375" s="3">
        <v>118517.124</v>
      </c>
      <c r="H375" s="72">
        <v>2020</v>
      </c>
      <c r="I375" s="28"/>
      <c r="J375" s="28"/>
    </row>
    <row r="376" spans="1:10" x14ac:dyDescent="0.25">
      <c r="A376" t="s">
        <v>336</v>
      </c>
      <c r="B376" t="s">
        <v>1165</v>
      </c>
      <c r="C376" t="s">
        <v>369</v>
      </c>
      <c r="D376" t="s">
        <v>23</v>
      </c>
      <c r="E376" s="3">
        <v>830.30120000000011</v>
      </c>
      <c r="F376" s="3">
        <v>71900</v>
      </c>
      <c r="G376" s="3">
        <v>2075.7530000000002</v>
      </c>
      <c r="H376" s="72">
        <v>2020</v>
      </c>
      <c r="I376" s="28"/>
      <c r="J376" s="28"/>
    </row>
    <row r="377" spans="1:10" x14ac:dyDescent="0.25">
      <c r="A377" t="s">
        <v>336</v>
      </c>
      <c r="B377" t="s">
        <v>1165</v>
      </c>
      <c r="C377" t="s">
        <v>370</v>
      </c>
      <c r="D377" t="s">
        <v>23</v>
      </c>
      <c r="E377" s="3">
        <v>3906.6884</v>
      </c>
      <c r="F377" s="3">
        <v>338300</v>
      </c>
      <c r="G377" s="3">
        <v>9766.7209999999995</v>
      </c>
      <c r="H377" s="72">
        <v>2020</v>
      </c>
      <c r="I377" s="28"/>
      <c r="J377" s="28"/>
    </row>
    <row r="378" spans="1:10" x14ac:dyDescent="0.25">
      <c r="A378" t="s">
        <v>336</v>
      </c>
      <c r="B378" t="s">
        <v>1165</v>
      </c>
      <c r="C378" t="s">
        <v>371</v>
      </c>
      <c r="D378" t="s">
        <v>23</v>
      </c>
      <c r="E378" s="3">
        <v>65577.627599999993</v>
      </c>
      <c r="F378" s="3">
        <v>5678700</v>
      </c>
      <c r="G378" s="3">
        <v>163944.06899999999</v>
      </c>
      <c r="H378" s="72">
        <v>2020</v>
      </c>
      <c r="I378" s="28"/>
      <c r="J378" s="28"/>
    </row>
    <row r="379" spans="1:10" x14ac:dyDescent="0.25">
      <c r="A379" t="s">
        <v>336</v>
      </c>
      <c r="B379" t="s">
        <v>1165</v>
      </c>
      <c r="C379" t="s">
        <v>372</v>
      </c>
      <c r="D379" t="s">
        <v>23</v>
      </c>
      <c r="E379" s="3">
        <v>33489.200000000004</v>
      </c>
      <c r="F379" s="3">
        <v>2900000</v>
      </c>
      <c r="G379" s="3">
        <v>83723</v>
      </c>
      <c r="H379" s="72">
        <v>2020</v>
      </c>
      <c r="I379" s="28"/>
      <c r="J379" s="28"/>
    </row>
    <row r="380" spans="1:10" x14ac:dyDescent="0.25">
      <c r="A380" t="s">
        <v>336</v>
      </c>
      <c r="B380" t="s">
        <v>1165</v>
      </c>
      <c r="C380" t="s">
        <v>373</v>
      </c>
      <c r="D380" t="s">
        <v>23</v>
      </c>
      <c r="E380" s="3">
        <v>50102.730199999998</v>
      </c>
      <c r="F380" s="3">
        <v>8677300</v>
      </c>
      <c r="G380" s="3">
        <v>250513.65100000001</v>
      </c>
      <c r="H380" s="72">
        <v>2020</v>
      </c>
      <c r="I380" s="28"/>
      <c r="J380" s="28"/>
    </row>
    <row r="381" spans="1:10" x14ac:dyDescent="0.25">
      <c r="A381" t="s">
        <v>336</v>
      </c>
      <c r="B381" t="s">
        <v>1165</v>
      </c>
      <c r="C381" t="s">
        <v>374</v>
      </c>
      <c r="D381" t="s">
        <v>23</v>
      </c>
      <c r="E381" s="3">
        <v>14168.2412</v>
      </c>
      <c r="F381" s="3">
        <v>2453800</v>
      </c>
      <c r="G381" s="3">
        <v>70841.206000000006</v>
      </c>
      <c r="H381" s="72">
        <v>2020</v>
      </c>
      <c r="I381" s="28"/>
      <c r="J381" s="28"/>
    </row>
    <row r="382" spans="1:10" x14ac:dyDescent="0.25">
      <c r="A382" t="s">
        <v>336</v>
      </c>
      <c r="B382" t="s">
        <v>1165</v>
      </c>
      <c r="C382" t="s">
        <v>375</v>
      </c>
      <c r="D382" t="s">
        <v>23</v>
      </c>
      <c r="E382" s="3">
        <v>7109.5262000000002</v>
      </c>
      <c r="F382" s="3">
        <v>1231300</v>
      </c>
      <c r="G382" s="3">
        <v>35547.631000000001</v>
      </c>
      <c r="H382" s="72">
        <v>2020</v>
      </c>
      <c r="I382" s="28"/>
      <c r="J382" s="28"/>
    </row>
    <row r="383" spans="1:10" x14ac:dyDescent="0.25">
      <c r="A383" t="s">
        <v>336</v>
      </c>
      <c r="B383" t="s">
        <v>1165</v>
      </c>
      <c r="C383" t="s">
        <v>376</v>
      </c>
      <c r="D383" t="s">
        <v>23</v>
      </c>
      <c r="E383" s="3">
        <v>1004.676</v>
      </c>
      <c r="F383" s="3">
        <v>174000</v>
      </c>
      <c r="G383" s="3">
        <v>5023.38</v>
      </c>
      <c r="H383" s="72">
        <v>2020</v>
      </c>
      <c r="I383" s="28"/>
      <c r="J383" s="28"/>
    </row>
    <row r="384" spans="1:10" x14ac:dyDescent="0.25">
      <c r="A384" t="s">
        <v>336</v>
      </c>
      <c r="B384" t="s">
        <v>1165</v>
      </c>
      <c r="C384" t="s">
        <v>377</v>
      </c>
      <c r="D384" t="s">
        <v>23</v>
      </c>
      <c r="E384" s="3">
        <v>715.976</v>
      </c>
      <c r="F384" s="3">
        <v>124000</v>
      </c>
      <c r="G384" s="3">
        <v>3579.88</v>
      </c>
      <c r="H384" s="72">
        <v>2020</v>
      </c>
      <c r="I384" s="28"/>
      <c r="J384" s="28"/>
    </row>
    <row r="385" spans="1:10" x14ac:dyDescent="0.25">
      <c r="A385" t="s">
        <v>336</v>
      </c>
      <c r="B385" t="s">
        <v>1165</v>
      </c>
      <c r="C385" t="s">
        <v>378</v>
      </c>
      <c r="D385" t="s">
        <v>23</v>
      </c>
      <c r="E385" s="3">
        <v>14376.1052</v>
      </c>
      <c r="F385" s="3">
        <v>2489800</v>
      </c>
      <c r="G385" s="3">
        <v>71880.525999999998</v>
      </c>
      <c r="H385" s="72">
        <v>2020</v>
      </c>
      <c r="I385" s="28"/>
      <c r="J385" s="28"/>
    </row>
    <row r="386" spans="1:10" x14ac:dyDescent="0.25">
      <c r="A386" t="s">
        <v>336</v>
      </c>
      <c r="B386" t="s">
        <v>1165</v>
      </c>
      <c r="C386" t="s">
        <v>379</v>
      </c>
      <c r="D386" t="s">
        <v>23</v>
      </c>
      <c r="E386" s="3">
        <v>26062.103800000001</v>
      </c>
      <c r="F386" s="3">
        <v>4513700</v>
      </c>
      <c r="G386" s="3">
        <v>130310.519</v>
      </c>
      <c r="H386" s="72">
        <v>2020</v>
      </c>
      <c r="I386" s="28"/>
      <c r="J386" s="28"/>
    </row>
    <row r="387" spans="1:10" x14ac:dyDescent="0.25">
      <c r="A387" t="s">
        <v>336</v>
      </c>
      <c r="B387" t="s">
        <v>1165</v>
      </c>
      <c r="C387" t="s">
        <v>380</v>
      </c>
      <c r="D387" t="s">
        <v>23</v>
      </c>
      <c r="E387" s="3">
        <v>8426.5756000000001</v>
      </c>
      <c r="F387" s="3">
        <v>1459400</v>
      </c>
      <c r="G387" s="3">
        <v>42132.877999999997</v>
      </c>
      <c r="H387" s="72">
        <v>2020</v>
      </c>
      <c r="I387" s="28"/>
      <c r="J387" s="28"/>
    </row>
    <row r="388" spans="1:10" x14ac:dyDescent="0.25">
      <c r="A388" t="s">
        <v>336</v>
      </c>
      <c r="B388" t="s">
        <v>1165</v>
      </c>
      <c r="C388" t="s">
        <v>381</v>
      </c>
      <c r="D388" t="s">
        <v>23</v>
      </c>
      <c r="E388" s="3">
        <v>8978.57</v>
      </c>
      <c r="F388" s="3">
        <v>1555000</v>
      </c>
      <c r="G388" s="3">
        <v>44892.85</v>
      </c>
      <c r="H388" s="72">
        <v>2020</v>
      </c>
      <c r="I388" s="28"/>
      <c r="J388" s="28"/>
    </row>
    <row r="389" spans="1:10" x14ac:dyDescent="0.25">
      <c r="A389" t="s">
        <v>336</v>
      </c>
      <c r="B389" t="s">
        <v>1165</v>
      </c>
      <c r="C389" t="s">
        <v>3843</v>
      </c>
      <c r="D389" t="s">
        <v>23</v>
      </c>
      <c r="E389" s="3">
        <v>0</v>
      </c>
      <c r="F389" s="3">
        <v>886800</v>
      </c>
      <c r="G389" s="3">
        <v>25601.916000000001</v>
      </c>
      <c r="H389" s="72">
        <v>2020</v>
      </c>
      <c r="I389" s="28"/>
      <c r="J389" s="28"/>
    </row>
    <row r="390" spans="1:10" x14ac:dyDescent="0.25">
      <c r="A390" t="s">
        <v>336</v>
      </c>
      <c r="B390" t="s">
        <v>1165</v>
      </c>
      <c r="C390" t="s">
        <v>3844</v>
      </c>
      <c r="D390" t="s">
        <v>23</v>
      </c>
      <c r="E390" s="3">
        <v>0</v>
      </c>
      <c r="F390" s="3">
        <v>137100</v>
      </c>
      <c r="G390" s="3">
        <v>3958.0770000000002</v>
      </c>
      <c r="H390" s="72">
        <v>2020</v>
      </c>
      <c r="I390" s="28"/>
      <c r="J390" s="28"/>
    </row>
    <row r="391" spans="1:10" x14ac:dyDescent="0.25">
      <c r="A391" t="s">
        <v>336</v>
      </c>
      <c r="B391" t="s">
        <v>1165</v>
      </c>
      <c r="C391" t="s">
        <v>3845</v>
      </c>
      <c r="D391" t="s">
        <v>23</v>
      </c>
      <c r="E391" s="3">
        <v>0</v>
      </c>
      <c r="F391" s="3">
        <v>232900</v>
      </c>
      <c r="G391" s="3">
        <v>6723.8230000000003</v>
      </c>
      <c r="H391" s="72">
        <v>2020</v>
      </c>
      <c r="I391" s="28"/>
      <c r="J391" s="28"/>
    </row>
    <row r="392" spans="1:10" x14ac:dyDescent="0.25">
      <c r="A392" t="s">
        <v>336</v>
      </c>
      <c r="B392" t="s">
        <v>1165</v>
      </c>
      <c r="C392" t="s">
        <v>3846</v>
      </c>
      <c r="D392" t="s">
        <v>23</v>
      </c>
      <c r="E392" s="3">
        <v>0</v>
      </c>
      <c r="F392" s="3">
        <v>400000</v>
      </c>
      <c r="G392" s="3">
        <v>11548</v>
      </c>
      <c r="H392" s="72">
        <v>2020</v>
      </c>
      <c r="I392" s="28"/>
      <c r="J392" s="28"/>
    </row>
    <row r="393" spans="1:10" x14ac:dyDescent="0.25">
      <c r="A393" t="s">
        <v>336</v>
      </c>
      <c r="B393" t="s">
        <v>1165</v>
      </c>
      <c r="C393" t="s">
        <v>3847</v>
      </c>
      <c r="D393" t="s">
        <v>23</v>
      </c>
      <c r="E393" s="3">
        <v>0</v>
      </c>
      <c r="F393" s="3">
        <v>5597800</v>
      </c>
      <c r="G393" s="3">
        <v>161608.486</v>
      </c>
      <c r="H393" s="72">
        <v>2020</v>
      </c>
      <c r="I393" s="28"/>
      <c r="J393" s="28"/>
    </row>
    <row r="394" spans="1:10" x14ac:dyDescent="0.25">
      <c r="A394" t="s">
        <v>336</v>
      </c>
      <c r="B394" t="s">
        <v>1165</v>
      </c>
      <c r="C394" t="s">
        <v>3848</v>
      </c>
      <c r="D394" t="s">
        <v>23</v>
      </c>
      <c r="E394" s="3">
        <v>0</v>
      </c>
      <c r="F394" s="3">
        <v>9787200</v>
      </c>
      <c r="G394" s="3">
        <v>282556.46399999998</v>
      </c>
      <c r="H394" s="72">
        <v>2020</v>
      </c>
      <c r="I394" s="28"/>
      <c r="J394" s="28"/>
    </row>
    <row r="395" spans="1:10" x14ac:dyDescent="0.25">
      <c r="A395" t="s">
        <v>336</v>
      </c>
      <c r="B395" t="s">
        <v>1165</v>
      </c>
      <c r="C395" t="s">
        <v>3849</v>
      </c>
      <c r="D395" t="s">
        <v>23</v>
      </c>
      <c r="E395" s="3">
        <v>0</v>
      </c>
      <c r="F395" s="3">
        <v>4400000</v>
      </c>
      <c r="G395" s="3">
        <v>127028</v>
      </c>
      <c r="H395" s="72">
        <v>2020</v>
      </c>
      <c r="I395" s="28"/>
      <c r="J395" s="28"/>
    </row>
    <row r="396" spans="1:10" x14ac:dyDescent="0.25">
      <c r="A396" t="s">
        <v>336</v>
      </c>
      <c r="B396" t="s">
        <v>1165</v>
      </c>
      <c r="C396" t="s">
        <v>3850</v>
      </c>
      <c r="D396" t="s">
        <v>23</v>
      </c>
      <c r="E396" s="3">
        <v>0</v>
      </c>
      <c r="F396" s="3">
        <v>669200</v>
      </c>
      <c r="G396" s="3">
        <v>19319.804</v>
      </c>
      <c r="H396" s="72">
        <v>2020</v>
      </c>
      <c r="I396" s="28"/>
      <c r="J396" s="28"/>
    </row>
    <row r="397" spans="1:10" x14ac:dyDescent="0.25">
      <c r="A397" t="s">
        <v>336</v>
      </c>
      <c r="B397" t="s">
        <v>1165</v>
      </c>
      <c r="C397" t="s">
        <v>3851</v>
      </c>
      <c r="D397" t="s">
        <v>23</v>
      </c>
      <c r="E397" s="3">
        <v>0</v>
      </c>
      <c r="F397" s="3">
        <v>1400900</v>
      </c>
      <c r="G397" s="3">
        <v>40443.983</v>
      </c>
      <c r="H397" s="72">
        <v>2020</v>
      </c>
      <c r="I397" s="28"/>
      <c r="J397" s="28"/>
    </row>
    <row r="398" spans="1:10" x14ac:dyDescent="0.25">
      <c r="A398" t="s">
        <v>382</v>
      </c>
      <c r="B398" t="s">
        <v>1166</v>
      </c>
      <c r="C398" t="s">
        <v>383</v>
      </c>
      <c r="D398" t="s">
        <v>7</v>
      </c>
      <c r="E398" s="3">
        <v>219532</v>
      </c>
      <c r="F398" s="3">
        <v>14600300</v>
      </c>
      <c r="G398" s="3">
        <v>582843.97600000002</v>
      </c>
      <c r="H398" s="72">
        <v>2020</v>
      </c>
      <c r="I398" s="28"/>
      <c r="J398" s="28"/>
    </row>
    <row r="399" spans="1:10" x14ac:dyDescent="0.25">
      <c r="A399" t="s">
        <v>382</v>
      </c>
      <c r="B399" t="s">
        <v>1166</v>
      </c>
      <c r="C399" t="s">
        <v>384</v>
      </c>
      <c r="D399" t="s">
        <v>7</v>
      </c>
      <c r="E399" s="3">
        <v>99517.75</v>
      </c>
      <c r="F399" s="3">
        <v>16055800</v>
      </c>
      <c r="G399" s="3">
        <v>640947.53599999996</v>
      </c>
      <c r="H399" s="72">
        <v>2020</v>
      </c>
      <c r="I399" s="28"/>
      <c r="J399" s="28"/>
    </row>
    <row r="400" spans="1:10" x14ac:dyDescent="0.25">
      <c r="A400" t="s">
        <v>382</v>
      </c>
      <c r="B400" t="s">
        <v>1166</v>
      </c>
      <c r="C400" t="s">
        <v>385</v>
      </c>
      <c r="D400" t="s">
        <v>49</v>
      </c>
      <c r="E400" s="3">
        <v>900000</v>
      </c>
      <c r="F400" s="3">
        <v>13300000</v>
      </c>
      <c r="G400" s="3">
        <v>530936</v>
      </c>
      <c r="H400" s="72">
        <v>2020</v>
      </c>
      <c r="I400" s="28"/>
      <c r="J400" s="28"/>
    </row>
    <row r="401" spans="1:10" x14ac:dyDescent="0.25">
      <c r="A401" t="s">
        <v>382</v>
      </c>
      <c r="B401" t="s">
        <v>1166</v>
      </c>
      <c r="C401" t="s">
        <v>386</v>
      </c>
      <c r="D401" t="s">
        <v>49</v>
      </c>
      <c r="E401" s="3">
        <v>480000</v>
      </c>
      <c r="F401" s="3">
        <v>3603000</v>
      </c>
      <c r="G401" s="3">
        <v>143831.76</v>
      </c>
      <c r="H401" s="72">
        <v>2020</v>
      </c>
      <c r="I401" s="28"/>
      <c r="J401" s="28"/>
    </row>
    <row r="402" spans="1:10" x14ac:dyDescent="0.25">
      <c r="A402" t="s">
        <v>387</v>
      </c>
      <c r="B402" t="s">
        <v>1167</v>
      </c>
      <c r="C402" t="s">
        <v>388</v>
      </c>
      <c r="D402" t="s">
        <v>389</v>
      </c>
      <c r="E402" s="3">
        <v>190458.75</v>
      </c>
      <c r="F402" s="3">
        <v>18565000</v>
      </c>
      <c r="G402" s="3">
        <v>504411.05</v>
      </c>
      <c r="H402" s="72">
        <v>2019</v>
      </c>
      <c r="I402" s="28"/>
      <c r="J402" s="28"/>
    </row>
    <row r="403" spans="1:10" x14ac:dyDescent="0.25">
      <c r="A403" t="s">
        <v>390</v>
      </c>
      <c r="B403" t="s">
        <v>1168</v>
      </c>
      <c r="C403" t="s">
        <v>391</v>
      </c>
      <c r="D403" t="s">
        <v>23</v>
      </c>
      <c r="E403" s="3">
        <v>78297.08</v>
      </c>
      <c r="F403" s="3">
        <v>12441300</v>
      </c>
      <c r="G403" s="3">
        <v>663494.52899999998</v>
      </c>
      <c r="H403" s="72">
        <v>2019</v>
      </c>
      <c r="I403" s="28"/>
      <c r="J403" s="28"/>
    </row>
    <row r="404" spans="1:10" x14ac:dyDescent="0.25">
      <c r="A404" t="s">
        <v>390</v>
      </c>
      <c r="B404" t="s">
        <v>1168</v>
      </c>
      <c r="C404" t="s">
        <v>392</v>
      </c>
      <c r="D404" t="s">
        <v>7</v>
      </c>
      <c r="E404" s="3">
        <v>37987.120000000003</v>
      </c>
      <c r="F404" s="3">
        <v>1424900</v>
      </c>
      <c r="G404" s="3">
        <v>75989.917000000001</v>
      </c>
      <c r="H404" s="72">
        <v>2019</v>
      </c>
      <c r="I404" s="28"/>
      <c r="J404" s="28"/>
    </row>
    <row r="405" spans="1:10" x14ac:dyDescent="0.25">
      <c r="A405" t="s">
        <v>390</v>
      </c>
      <c r="B405" t="s">
        <v>1168</v>
      </c>
      <c r="C405" t="s">
        <v>393</v>
      </c>
      <c r="D405" s="20" t="s">
        <v>7</v>
      </c>
      <c r="E405" s="3">
        <v>187386.66</v>
      </c>
      <c r="F405" s="3">
        <v>12271300</v>
      </c>
      <c r="G405" s="3">
        <v>654428.429</v>
      </c>
      <c r="H405" s="72">
        <v>2019</v>
      </c>
      <c r="I405" s="28"/>
      <c r="J405" s="28"/>
    </row>
    <row r="406" spans="1:10" x14ac:dyDescent="0.25">
      <c r="A406" t="s">
        <v>390</v>
      </c>
      <c r="B406" t="s">
        <v>1168</v>
      </c>
      <c r="C406" t="s">
        <v>394</v>
      </c>
      <c r="D406" t="s">
        <v>23</v>
      </c>
      <c r="E406" s="3">
        <v>16127</v>
      </c>
      <c r="F406" s="3">
        <v>1852400</v>
      </c>
      <c r="G406" s="3">
        <v>98788.491999999998</v>
      </c>
      <c r="H406" s="72">
        <v>2019</v>
      </c>
      <c r="I406" s="28"/>
      <c r="J406" s="28"/>
    </row>
    <row r="407" spans="1:10" x14ac:dyDescent="0.25">
      <c r="A407" t="s">
        <v>390</v>
      </c>
      <c r="B407" t="s">
        <v>1168</v>
      </c>
      <c r="C407" t="s">
        <v>395</v>
      </c>
      <c r="D407" t="s">
        <v>23</v>
      </c>
      <c r="E407" s="3">
        <v>181839</v>
      </c>
      <c r="F407" s="3">
        <v>3737100</v>
      </c>
      <c r="G407" s="3">
        <v>199299.54300000001</v>
      </c>
      <c r="H407" s="72">
        <v>2019</v>
      </c>
      <c r="I407" s="28"/>
      <c r="J407" s="28"/>
    </row>
    <row r="408" spans="1:10" x14ac:dyDescent="0.25">
      <c r="A408" t="s">
        <v>390</v>
      </c>
      <c r="B408" t="s">
        <v>1168</v>
      </c>
      <c r="C408" t="s">
        <v>396</v>
      </c>
      <c r="D408" t="s">
        <v>7</v>
      </c>
      <c r="E408" s="3">
        <v>0</v>
      </c>
      <c r="F408" s="3">
        <v>2226800</v>
      </c>
      <c r="G408" s="3">
        <v>118755.24400000001</v>
      </c>
      <c r="H408" s="72">
        <v>2019</v>
      </c>
      <c r="I408" s="28"/>
      <c r="J408" s="28"/>
    </row>
    <row r="409" spans="1:10" x14ac:dyDescent="0.25">
      <c r="A409" t="s">
        <v>390</v>
      </c>
      <c r="B409" t="s">
        <v>1168</v>
      </c>
      <c r="C409" t="s">
        <v>397</v>
      </c>
      <c r="D409" t="s">
        <v>7</v>
      </c>
      <c r="E409" s="3">
        <v>0</v>
      </c>
      <c r="F409" s="3">
        <v>2025000</v>
      </c>
      <c r="G409" s="3">
        <v>107993.25</v>
      </c>
      <c r="H409" s="72">
        <v>2019</v>
      </c>
      <c r="I409" s="28"/>
      <c r="J409" s="28"/>
    </row>
    <row r="410" spans="1:10" x14ac:dyDescent="0.25">
      <c r="A410" t="s">
        <v>390</v>
      </c>
      <c r="B410" t="s">
        <v>1168</v>
      </c>
      <c r="C410" t="s">
        <v>398</v>
      </c>
      <c r="D410" t="s">
        <v>49</v>
      </c>
      <c r="E410" s="3">
        <v>37987.120000000003</v>
      </c>
      <c r="F410" s="3">
        <v>1325400</v>
      </c>
      <c r="G410" s="3">
        <v>70683.582000000009</v>
      </c>
      <c r="H410" s="72">
        <v>2019</v>
      </c>
      <c r="I410" s="28"/>
      <c r="J410" s="28"/>
    </row>
    <row r="411" spans="1:10" x14ac:dyDescent="0.25">
      <c r="A411" t="s">
        <v>390</v>
      </c>
      <c r="B411" t="s">
        <v>1168</v>
      </c>
      <c r="C411" t="s">
        <v>399</v>
      </c>
      <c r="D411" t="s">
        <v>7</v>
      </c>
      <c r="E411" s="3">
        <v>720063.9</v>
      </c>
      <c r="F411" s="3">
        <v>1198600</v>
      </c>
      <c r="G411" s="3">
        <v>63921.338000000003</v>
      </c>
      <c r="H411" s="72">
        <v>2019</v>
      </c>
      <c r="I411" s="28"/>
      <c r="J411" s="28"/>
    </row>
    <row r="412" spans="1:10" x14ac:dyDescent="0.25">
      <c r="A412" t="s">
        <v>390</v>
      </c>
      <c r="B412" t="s">
        <v>1168</v>
      </c>
      <c r="C412" t="s">
        <v>400</v>
      </c>
      <c r="D412" t="s">
        <v>7</v>
      </c>
      <c r="E412" s="3">
        <v>134578.42000000001</v>
      </c>
      <c r="F412" s="3">
        <v>6091200</v>
      </c>
      <c r="G412" s="3">
        <v>324843.696</v>
      </c>
      <c r="H412" s="72">
        <v>2019</v>
      </c>
      <c r="I412" s="28"/>
      <c r="J412" s="28"/>
    </row>
    <row r="413" spans="1:10" x14ac:dyDescent="0.25">
      <c r="A413" t="s">
        <v>390</v>
      </c>
      <c r="B413" t="s">
        <v>1168</v>
      </c>
      <c r="C413" t="s">
        <v>401</v>
      </c>
      <c r="D413" t="s">
        <v>7</v>
      </c>
      <c r="E413" s="3">
        <v>24802.240000000002</v>
      </c>
      <c r="F413" s="3">
        <v>2703100</v>
      </c>
      <c r="G413" s="3">
        <v>144156.323</v>
      </c>
      <c r="H413" s="72">
        <v>2019</v>
      </c>
      <c r="I413" s="28"/>
      <c r="J413" s="28"/>
    </row>
    <row r="414" spans="1:10" x14ac:dyDescent="0.25">
      <c r="A414" t="s">
        <v>390</v>
      </c>
      <c r="B414" t="s">
        <v>1168</v>
      </c>
      <c r="C414" t="s">
        <v>402</v>
      </c>
      <c r="D414" t="s">
        <v>7</v>
      </c>
      <c r="E414" s="3">
        <v>27948.16</v>
      </c>
      <c r="F414" s="3">
        <v>3469000</v>
      </c>
      <c r="G414" s="3">
        <v>185001.77000000002</v>
      </c>
      <c r="H414" s="72">
        <v>2019</v>
      </c>
      <c r="I414" s="28"/>
      <c r="J414" s="28"/>
    </row>
    <row r="415" spans="1:10" x14ac:dyDescent="0.25">
      <c r="A415" t="s">
        <v>390</v>
      </c>
      <c r="B415" t="s">
        <v>1168</v>
      </c>
      <c r="C415" t="s">
        <v>401</v>
      </c>
      <c r="D415" t="s">
        <v>7</v>
      </c>
      <c r="E415" s="3">
        <v>24802.240000000002</v>
      </c>
      <c r="F415" s="3">
        <v>2452400</v>
      </c>
      <c r="G415" s="3">
        <v>130786.49200000001</v>
      </c>
      <c r="H415" s="72">
        <v>2019</v>
      </c>
      <c r="I415" s="28"/>
      <c r="J415" s="28"/>
    </row>
    <row r="416" spans="1:10" x14ac:dyDescent="0.25">
      <c r="A416" t="s">
        <v>390</v>
      </c>
      <c r="B416" t="s">
        <v>1168</v>
      </c>
      <c r="C416" t="s">
        <v>403</v>
      </c>
      <c r="D416" t="s">
        <v>23</v>
      </c>
      <c r="E416" s="3">
        <v>53725.14</v>
      </c>
      <c r="F416" s="3">
        <v>2906300</v>
      </c>
      <c r="G416" s="3">
        <v>154992.97900000002</v>
      </c>
      <c r="H416" s="72">
        <v>2019</v>
      </c>
      <c r="I416" s="28"/>
      <c r="J416" s="28"/>
    </row>
    <row r="417" spans="1:10" x14ac:dyDescent="0.25">
      <c r="A417" t="s">
        <v>390</v>
      </c>
      <c r="B417" t="s">
        <v>1168</v>
      </c>
      <c r="C417" t="s">
        <v>395</v>
      </c>
      <c r="D417" t="s">
        <v>7</v>
      </c>
      <c r="E417" s="3">
        <v>181839</v>
      </c>
      <c r="F417" s="3">
        <v>13705600</v>
      </c>
      <c r="G417" s="3">
        <v>730919.64800000004</v>
      </c>
      <c r="H417" s="72">
        <v>2019</v>
      </c>
      <c r="I417" s="28"/>
      <c r="J417" s="28"/>
    </row>
    <row r="418" spans="1:10" x14ac:dyDescent="0.25">
      <c r="A418" t="s">
        <v>390</v>
      </c>
      <c r="B418" t="s">
        <v>1168</v>
      </c>
      <c r="C418" t="s">
        <v>404</v>
      </c>
      <c r="D418" t="s">
        <v>7</v>
      </c>
      <c r="E418" s="3">
        <v>156494.79999999999</v>
      </c>
      <c r="F418" s="3">
        <v>4236000</v>
      </c>
      <c r="G418" s="3">
        <v>225905.88</v>
      </c>
      <c r="H418" s="72">
        <v>2019</v>
      </c>
      <c r="I418" s="28"/>
      <c r="J418" s="28"/>
    </row>
    <row r="419" spans="1:10" x14ac:dyDescent="0.25">
      <c r="A419" t="s">
        <v>390</v>
      </c>
      <c r="B419" t="s">
        <v>1168</v>
      </c>
      <c r="C419" t="s">
        <v>405</v>
      </c>
      <c r="D419" t="s">
        <v>7</v>
      </c>
      <c r="E419" s="3">
        <v>233953.82</v>
      </c>
      <c r="F419" s="3">
        <v>16673500</v>
      </c>
      <c r="G419" s="3">
        <v>889197.755</v>
      </c>
      <c r="H419" s="72">
        <v>2019</v>
      </c>
      <c r="I419" s="28"/>
      <c r="J419" s="28"/>
    </row>
    <row r="420" spans="1:10" x14ac:dyDescent="0.25">
      <c r="A420" t="s">
        <v>390</v>
      </c>
      <c r="B420" t="s">
        <v>1168</v>
      </c>
      <c r="C420" t="s">
        <v>406</v>
      </c>
      <c r="D420" t="s">
        <v>7</v>
      </c>
      <c r="E420" s="3">
        <v>197938.28</v>
      </c>
      <c r="F420" s="3">
        <v>10900000</v>
      </c>
      <c r="G420" s="3">
        <v>581297</v>
      </c>
      <c r="H420" s="72">
        <v>2019</v>
      </c>
      <c r="I420" s="28"/>
      <c r="J420" s="28"/>
    </row>
    <row r="421" spans="1:10" x14ac:dyDescent="0.25">
      <c r="A421" t="s">
        <v>390</v>
      </c>
      <c r="B421" t="s">
        <v>1168</v>
      </c>
      <c r="C421" t="s">
        <v>407</v>
      </c>
      <c r="D421" t="s">
        <v>23</v>
      </c>
      <c r="E421" s="3">
        <v>132111.48000000001</v>
      </c>
      <c r="F421" s="3">
        <v>5970900</v>
      </c>
      <c r="G421" s="3">
        <v>318428.09700000001</v>
      </c>
      <c r="H421" s="72">
        <v>2019</v>
      </c>
      <c r="I421" s="28"/>
      <c r="J421" s="28"/>
    </row>
    <row r="422" spans="1:10" x14ac:dyDescent="0.25">
      <c r="A422" t="s">
        <v>390</v>
      </c>
      <c r="B422" t="s">
        <v>1168</v>
      </c>
      <c r="C422" t="s">
        <v>405</v>
      </c>
      <c r="D422" t="s">
        <v>49</v>
      </c>
      <c r="E422" s="3">
        <v>181205.72</v>
      </c>
      <c r="F422" s="3">
        <v>15409200</v>
      </c>
      <c r="G422" s="3">
        <v>821772.63600000006</v>
      </c>
      <c r="H422" s="72">
        <v>2019</v>
      </c>
      <c r="I422" s="28"/>
      <c r="J422" s="28"/>
    </row>
    <row r="423" spans="1:10" x14ac:dyDescent="0.25">
      <c r="A423" t="s">
        <v>390</v>
      </c>
      <c r="B423" t="s">
        <v>1168</v>
      </c>
      <c r="C423" t="s">
        <v>408</v>
      </c>
      <c r="D423" t="s">
        <v>23</v>
      </c>
      <c r="E423" s="3">
        <v>148599</v>
      </c>
      <c r="F423" s="3">
        <v>811800</v>
      </c>
      <c r="G423" s="3">
        <v>43293.294000000002</v>
      </c>
      <c r="H423" s="72">
        <v>2019</v>
      </c>
      <c r="I423" s="28"/>
      <c r="J423" s="28"/>
    </row>
    <row r="424" spans="1:10" x14ac:dyDescent="0.25">
      <c r="A424" t="s">
        <v>390</v>
      </c>
      <c r="B424" t="s">
        <v>1168</v>
      </c>
      <c r="C424" t="s">
        <v>409</v>
      </c>
      <c r="D424" t="s">
        <v>7</v>
      </c>
      <c r="E424" s="3">
        <v>183613.46</v>
      </c>
      <c r="F424" s="3">
        <v>8912300</v>
      </c>
      <c r="G424" s="3">
        <v>475292.95900000003</v>
      </c>
      <c r="H424" s="72">
        <v>2019</v>
      </c>
      <c r="I424" s="28"/>
      <c r="J424" s="28"/>
    </row>
    <row r="425" spans="1:10" x14ac:dyDescent="0.25">
      <c r="A425" t="s">
        <v>390</v>
      </c>
      <c r="B425" t="s">
        <v>1168</v>
      </c>
      <c r="C425" t="s">
        <v>410</v>
      </c>
      <c r="D425" t="s">
        <v>7</v>
      </c>
      <c r="E425" s="3">
        <v>188127.42</v>
      </c>
      <c r="F425" s="3">
        <v>7215800</v>
      </c>
      <c r="G425" s="3">
        <v>384818.614</v>
      </c>
      <c r="H425" s="72">
        <v>2019</v>
      </c>
      <c r="I425" s="28"/>
      <c r="J425" s="28"/>
    </row>
    <row r="426" spans="1:10" x14ac:dyDescent="0.25">
      <c r="A426" t="s">
        <v>390</v>
      </c>
      <c r="B426" t="s">
        <v>1168</v>
      </c>
      <c r="C426" t="s">
        <v>411</v>
      </c>
      <c r="D426" t="s">
        <v>7</v>
      </c>
      <c r="E426" s="3">
        <v>728467.8</v>
      </c>
      <c r="F426" s="3">
        <v>22358100</v>
      </c>
      <c r="G426" s="3">
        <v>1192357.473</v>
      </c>
      <c r="H426" s="72">
        <v>2019</v>
      </c>
      <c r="I426" s="28"/>
      <c r="J426" s="28"/>
    </row>
    <row r="427" spans="1:10" x14ac:dyDescent="0.25">
      <c r="A427" t="s">
        <v>390</v>
      </c>
      <c r="B427" t="s">
        <v>1168</v>
      </c>
      <c r="C427" t="s">
        <v>412</v>
      </c>
      <c r="D427" t="s">
        <v>7</v>
      </c>
      <c r="E427" s="3">
        <v>99991.039999999994</v>
      </c>
      <c r="F427" s="3">
        <v>9454700</v>
      </c>
      <c r="G427" s="3">
        <v>504219.15100000001</v>
      </c>
      <c r="H427" s="72">
        <v>2019</v>
      </c>
      <c r="I427" s="28"/>
      <c r="J427" s="28"/>
    </row>
    <row r="428" spans="1:10" x14ac:dyDescent="0.25">
      <c r="A428" t="s">
        <v>390</v>
      </c>
      <c r="B428" t="s">
        <v>1168</v>
      </c>
      <c r="C428" t="s">
        <v>413</v>
      </c>
      <c r="D428" t="s">
        <v>7</v>
      </c>
      <c r="E428" s="3">
        <v>30966.44</v>
      </c>
      <c r="F428" s="3">
        <v>4030200</v>
      </c>
      <c r="G428" s="3">
        <v>214930.56600000002</v>
      </c>
      <c r="H428" s="72">
        <v>2019</v>
      </c>
      <c r="I428" s="28"/>
      <c r="J428" s="28"/>
    </row>
    <row r="429" spans="1:10" x14ac:dyDescent="0.25">
      <c r="A429" t="s">
        <v>390</v>
      </c>
      <c r="B429" t="s">
        <v>1168</v>
      </c>
      <c r="C429" t="s">
        <v>414</v>
      </c>
      <c r="D429" t="s">
        <v>7</v>
      </c>
      <c r="E429" s="3">
        <v>333865.65000000002</v>
      </c>
      <c r="F429" s="3">
        <v>4934000</v>
      </c>
      <c r="G429" s="3">
        <v>263130.22000000003</v>
      </c>
      <c r="H429" s="72">
        <v>2019</v>
      </c>
      <c r="I429" s="28"/>
      <c r="J429" s="28"/>
    </row>
    <row r="430" spans="1:10" x14ac:dyDescent="0.25">
      <c r="A430" t="s">
        <v>390</v>
      </c>
      <c r="B430" t="s">
        <v>1168</v>
      </c>
      <c r="C430" t="s">
        <v>415</v>
      </c>
      <c r="D430" t="s">
        <v>7</v>
      </c>
      <c r="E430" s="3">
        <v>183573.44</v>
      </c>
      <c r="F430" s="3">
        <v>7392600</v>
      </c>
      <c r="G430" s="3">
        <v>394247.35800000001</v>
      </c>
      <c r="H430" s="72">
        <v>2019</v>
      </c>
      <c r="I430" s="28"/>
      <c r="J430" s="28"/>
    </row>
    <row r="431" spans="1:10" x14ac:dyDescent="0.25">
      <c r="A431" t="s">
        <v>390</v>
      </c>
      <c r="B431" t="s">
        <v>1168</v>
      </c>
      <c r="C431" t="s">
        <v>416</v>
      </c>
      <c r="D431" t="s">
        <v>49</v>
      </c>
      <c r="E431" s="3">
        <v>23866</v>
      </c>
      <c r="F431" s="3">
        <v>1638100</v>
      </c>
      <c r="G431" s="3">
        <v>87359.873000000007</v>
      </c>
      <c r="H431" s="72">
        <v>2019</v>
      </c>
      <c r="I431" s="28"/>
      <c r="J431" s="28"/>
    </row>
    <row r="432" spans="1:10" x14ac:dyDescent="0.25">
      <c r="A432" t="s">
        <v>1426</v>
      </c>
      <c r="B432" t="s">
        <v>3862</v>
      </c>
      <c r="C432" t="s">
        <v>3628</v>
      </c>
      <c r="D432" t="s">
        <v>49</v>
      </c>
      <c r="E432" s="3">
        <v>85514</v>
      </c>
      <c r="F432" s="3">
        <v>2750000</v>
      </c>
      <c r="G432" s="3">
        <v>85002.5</v>
      </c>
      <c r="H432" s="72">
        <v>2020</v>
      </c>
      <c r="I432" s="28"/>
      <c r="J432" s="28"/>
    </row>
    <row r="433" spans="1:10" x14ac:dyDescent="0.25">
      <c r="A433" t="s">
        <v>1427</v>
      </c>
      <c r="B433" t="s">
        <v>1865</v>
      </c>
      <c r="C433" t="s">
        <v>2231</v>
      </c>
      <c r="D433" t="s">
        <v>7</v>
      </c>
      <c r="E433" s="3">
        <v>63971.32</v>
      </c>
      <c r="F433" s="3">
        <v>16636800</v>
      </c>
      <c r="G433" s="3">
        <v>918351.35999999999</v>
      </c>
      <c r="H433" s="72">
        <v>2017</v>
      </c>
      <c r="I433" s="28"/>
      <c r="J433" s="28"/>
    </row>
    <row r="434" spans="1:10" x14ac:dyDescent="0.25">
      <c r="A434" t="s">
        <v>1427</v>
      </c>
      <c r="B434" t="s">
        <v>1865</v>
      </c>
      <c r="C434" t="s">
        <v>2232</v>
      </c>
      <c r="D434" t="s">
        <v>7</v>
      </c>
      <c r="E434" s="3">
        <v>106400</v>
      </c>
      <c r="F434" s="3">
        <v>8277000</v>
      </c>
      <c r="G434" s="3">
        <v>459539.04</v>
      </c>
      <c r="H434" s="72">
        <v>2017</v>
      </c>
      <c r="I434" s="28"/>
      <c r="J434" s="28"/>
    </row>
    <row r="435" spans="1:10" x14ac:dyDescent="0.25">
      <c r="A435" t="s">
        <v>1427</v>
      </c>
      <c r="B435" t="s">
        <v>1865</v>
      </c>
      <c r="C435" t="s">
        <v>2233</v>
      </c>
      <c r="D435" t="s">
        <v>23</v>
      </c>
      <c r="E435" s="3">
        <v>52404.61</v>
      </c>
      <c r="F435" s="3">
        <v>5490000</v>
      </c>
      <c r="G435" s="3">
        <v>304804.8</v>
      </c>
      <c r="H435" s="72">
        <v>2017</v>
      </c>
      <c r="I435" s="28"/>
      <c r="J435" s="28"/>
    </row>
    <row r="436" spans="1:10" x14ac:dyDescent="0.25">
      <c r="A436" t="s">
        <v>1427</v>
      </c>
      <c r="B436" t="s">
        <v>1865</v>
      </c>
      <c r="C436" t="s">
        <v>2234</v>
      </c>
      <c r="D436" t="s">
        <v>7</v>
      </c>
      <c r="E436" s="3">
        <v>14975</v>
      </c>
      <c r="F436" s="3">
        <v>22339500</v>
      </c>
      <c r="G436" s="3">
        <v>1240289.04</v>
      </c>
      <c r="H436" s="72">
        <v>2017</v>
      </c>
      <c r="I436" s="28"/>
      <c r="J436" s="28"/>
    </row>
    <row r="437" spans="1:10" x14ac:dyDescent="0.25">
      <c r="A437" t="s">
        <v>1427</v>
      </c>
      <c r="B437" t="s">
        <v>1865</v>
      </c>
      <c r="C437" t="s">
        <v>2235</v>
      </c>
      <c r="D437" t="s">
        <v>7</v>
      </c>
      <c r="E437" s="3">
        <v>6573.75</v>
      </c>
      <c r="F437" s="3">
        <v>829400</v>
      </c>
      <c r="G437" s="3">
        <v>46048.29</v>
      </c>
      <c r="H437" s="72">
        <v>2017</v>
      </c>
      <c r="I437" s="28"/>
      <c r="J437" s="28"/>
    </row>
    <row r="438" spans="1:10" x14ac:dyDescent="0.25">
      <c r="A438" t="s">
        <v>417</v>
      </c>
      <c r="B438" t="s">
        <v>1169</v>
      </c>
      <c r="C438" t="s">
        <v>418</v>
      </c>
      <c r="D438" t="s">
        <v>49</v>
      </c>
      <c r="E438" s="3">
        <v>67727.100000000006</v>
      </c>
      <c r="F438" s="3">
        <v>34899300</v>
      </c>
      <c r="G438" s="3">
        <v>153556.92000000001</v>
      </c>
      <c r="H438" s="72">
        <v>2020</v>
      </c>
      <c r="I438" s="28"/>
      <c r="J438" s="28"/>
    </row>
    <row r="439" spans="1:10" x14ac:dyDescent="0.25">
      <c r="A439" t="s">
        <v>1428</v>
      </c>
      <c r="B439" t="s">
        <v>3863</v>
      </c>
      <c r="C439" t="s">
        <v>3629</v>
      </c>
      <c r="D439" t="s">
        <v>7</v>
      </c>
      <c r="E439" s="3">
        <v>118760</v>
      </c>
      <c r="F439" s="3">
        <v>24428800</v>
      </c>
      <c r="G439" s="3">
        <v>543785.09</v>
      </c>
      <c r="H439" s="72">
        <v>2020</v>
      </c>
      <c r="I439" s="28"/>
      <c r="J439" s="28"/>
    </row>
    <row r="440" spans="1:10" x14ac:dyDescent="0.25">
      <c r="A440" t="s">
        <v>1428</v>
      </c>
      <c r="B440" t="s">
        <v>3863</v>
      </c>
      <c r="C440" t="s">
        <v>3827</v>
      </c>
      <c r="D440" t="s">
        <v>7</v>
      </c>
      <c r="E440" s="3">
        <v>240775</v>
      </c>
      <c r="F440" s="3">
        <v>16747200</v>
      </c>
      <c r="G440" s="3">
        <v>372792.67</v>
      </c>
      <c r="H440" s="72">
        <v>2020</v>
      </c>
      <c r="I440" s="28"/>
      <c r="J440" s="28"/>
    </row>
    <row r="441" spans="1:10" x14ac:dyDescent="0.25">
      <c r="A441" t="s">
        <v>1428</v>
      </c>
      <c r="B441" t="s">
        <v>3863</v>
      </c>
      <c r="C441" t="s">
        <v>3841</v>
      </c>
      <c r="D441" t="s">
        <v>7</v>
      </c>
      <c r="E441" s="3">
        <v>393775</v>
      </c>
      <c r="F441" s="3">
        <v>38775000</v>
      </c>
      <c r="G441" s="3">
        <v>863131.5</v>
      </c>
      <c r="H441" s="72">
        <v>2020</v>
      </c>
      <c r="I441" s="28"/>
      <c r="J441" s="28"/>
    </row>
    <row r="442" spans="1:10" x14ac:dyDescent="0.25">
      <c r="A442" t="s">
        <v>1428</v>
      </c>
      <c r="B442" t="s">
        <v>3863</v>
      </c>
      <c r="C442" t="s">
        <v>3852</v>
      </c>
      <c r="D442" t="s">
        <v>7</v>
      </c>
      <c r="E442" s="3">
        <v>62350</v>
      </c>
      <c r="F442" s="3">
        <v>8700500</v>
      </c>
      <c r="G442" s="3">
        <v>193673.13</v>
      </c>
      <c r="H442" s="72">
        <v>2020</v>
      </c>
      <c r="I442" s="28"/>
      <c r="J442" s="28"/>
    </row>
    <row r="443" spans="1:10" x14ac:dyDescent="0.25">
      <c r="A443" t="s">
        <v>1431</v>
      </c>
      <c r="B443" t="s">
        <v>1858</v>
      </c>
      <c r="C443" t="s">
        <v>3458</v>
      </c>
      <c r="D443" t="s">
        <v>49</v>
      </c>
      <c r="E443" s="3">
        <v>117677.53</v>
      </c>
      <c r="F443" s="3">
        <v>833300</v>
      </c>
      <c r="G443" s="3">
        <v>30773.769</v>
      </c>
      <c r="H443" s="72">
        <v>2016</v>
      </c>
      <c r="I443" s="28"/>
      <c r="J443" s="8"/>
    </row>
    <row r="444" spans="1:10" x14ac:dyDescent="0.25">
      <c r="A444" t="s">
        <v>1431</v>
      </c>
      <c r="B444" t="s">
        <v>1858</v>
      </c>
      <c r="C444" t="s">
        <v>3459</v>
      </c>
      <c r="D444" t="s">
        <v>49</v>
      </c>
      <c r="E444" s="3">
        <v>25496.17</v>
      </c>
      <c r="F444" s="3">
        <v>292400</v>
      </c>
      <c r="G444" s="3">
        <v>10798.332</v>
      </c>
      <c r="H444" s="72">
        <v>2016</v>
      </c>
      <c r="I444" s="28"/>
      <c r="J444" s="8"/>
    </row>
    <row r="445" spans="1:10" x14ac:dyDescent="0.25">
      <c r="A445" t="s">
        <v>1431</v>
      </c>
      <c r="B445" t="s">
        <v>1858</v>
      </c>
      <c r="C445" t="s">
        <v>3460</v>
      </c>
      <c r="D445" t="s">
        <v>49</v>
      </c>
      <c r="E445" s="3">
        <v>34402.69</v>
      </c>
      <c r="F445" s="3">
        <v>501500</v>
      </c>
      <c r="G445" s="3">
        <v>18520.395</v>
      </c>
      <c r="H445" s="72">
        <v>2016</v>
      </c>
      <c r="I445" s="28"/>
      <c r="J445" s="8"/>
    </row>
    <row r="446" spans="1:10" x14ac:dyDescent="0.25">
      <c r="A446" t="s">
        <v>1431</v>
      </c>
      <c r="B446" t="s">
        <v>1858</v>
      </c>
      <c r="C446" t="s">
        <v>3461</v>
      </c>
      <c r="D446" t="s">
        <v>49</v>
      </c>
      <c r="E446" s="3">
        <v>48125.54</v>
      </c>
      <c r="F446" s="3">
        <v>1096900</v>
      </c>
      <c r="G446" s="3">
        <v>40508.517</v>
      </c>
      <c r="H446" s="72">
        <v>2016</v>
      </c>
      <c r="I446" s="28"/>
      <c r="J446" s="8"/>
    </row>
    <row r="447" spans="1:10" x14ac:dyDescent="0.25">
      <c r="A447" t="s">
        <v>1431</v>
      </c>
      <c r="B447" t="s">
        <v>1858</v>
      </c>
      <c r="C447" t="s">
        <v>3462</v>
      </c>
      <c r="D447" t="s">
        <v>49</v>
      </c>
      <c r="E447" s="3">
        <v>109294.2</v>
      </c>
      <c r="F447" s="3">
        <v>992200</v>
      </c>
      <c r="G447" s="3">
        <v>36641.946000000004</v>
      </c>
      <c r="H447" s="72">
        <v>2016</v>
      </c>
      <c r="I447" s="28"/>
      <c r="J447" s="8"/>
    </row>
    <row r="448" spans="1:10" x14ac:dyDescent="0.25">
      <c r="A448" t="s">
        <v>1431</v>
      </c>
      <c r="B448" t="s">
        <v>1858</v>
      </c>
      <c r="C448" t="s">
        <v>3463</v>
      </c>
      <c r="D448" t="s">
        <v>49</v>
      </c>
      <c r="E448" s="3">
        <v>120317.25</v>
      </c>
      <c r="F448" s="3">
        <v>204000</v>
      </c>
      <c r="G448" s="3">
        <v>7533.72</v>
      </c>
      <c r="H448" s="72">
        <v>2016</v>
      </c>
      <c r="I448" s="28"/>
      <c r="J448" s="8"/>
    </row>
    <row r="449" spans="1:10" x14ac:dyDescent="0.25">
      <c r="A449" t="s">
        <v>1431</v>
      </c>
      <c r="B449" t="s">
        <v>1858</v>
      </c>
      <c r="C449" t="s">
        <v>3464</v>
      </c>
      <c r="D449" t="s">
        <v>49</v>
      </c>
      <c r="E449" s="3">
        <v>65045.919999999998</v>
      </c>
      <c r="F449" s="3">
        <v>200000</v>
      </c>
      <c r="G449" s="3">
        <v>7386</v>
      </c>
      <c r="H449" s="72">
        <v>2016</v>
      </c>
      <c r="I449" s="28"/>
      <c r="J449" s="8"/>
    </row>
    <row r="450" spans="1:10" x14ac:dyDescent="0.25">
      <c r="A450" t="s">
        <v>1431</v>
      </c>
      <c r="B450" t="s">
        <v>1858</v>
      </c>
      <c r="C450" t="s">
        <v>3465</v>
      </c>
      <c r="D450" t="s">
        <v>49</v>
      </c>
      <c r="E450" s="3">
        <v>190544.63</v>
      </c>
      <c r="F450" s="3">
        <v>241600</v>
      </c>
      <c r="G450" s="3">
        <v>8922.2880000000005</v>
      </c>
      <c r="H450" s="72">
        <v>2016</v>
      </c>
      <c r="I450" s="28"/>
      <c r="J450" s="8"/>
    </row>
    <row r="451" spans="1:10" x14ac:dyDescent="0.25">
      <c r="A451" t="s">
        <v>1431</v>
      </c>
      <c r="B451" t="s">
        <v>1858</v>
      </c>
      <c r="C451" t="s">
        <v>3466</v>
      </c>
      <c r="D451" t="s">
        <v>49</v>
      </c>
      <c r="E451" s="3">
        <v>35250</v>
      </c>
      <c r="F451" s="3">
        <v>500000</v>
      </c>
      <c r="G451" s="3">
        <v>18465</v>
      </c>
      <c r="H451" s="72">
        <v>2016</v>
      </c>
      <c r="I451" s="28"/>
      <c r="J451" s="8"/>
    </row>
    <row r="452" spans="1:10" x14ac:dyDescent="0.25">
      <c r="A452" t="s">
        <v>1431</v>
      </c>
      <c r="B452" t="s">
        <v>1858</v>
      </c>
      <c r="C452" t="s">
        <v>3467</v>
      </c>
      <c r="D452" t="s">
        <v>49</v>
      </c>
      <c r="E452" s="3">
        <v>60191.519999999997</v>
      </c>
      <c r="F452" s="3">
        <v>526600</v>
      </c>
      <c r="G452" s="3">
        <v>19447.338</v>
      </c>
      <c r="H452" s="72">
        <v>2016</v>
      </c>
      <c r="I452" s="28"/>
      <c r="J452" s="8"/>
    </row>
    <row r="453" spans="1:10" x14ac:dyDescent="0.25">
      <c r="A453" t="s">
        <v>1431</v>
      </c>
      <c r="B453" t="s">
        <v>1858</v>
      </c>
      <c r="C453" t="s">
        <v>3468</v>
      </c>
      <c r="D453" t="s">
        <v>49</v>
      </c>
      <c r="E453" s="3">
        <v>36912.75</v>
      </c>
      <c r="F453" s="3">
        <v>1324500</v>
      </c>
      <c r="G453" s="3">
        <v>48913.785000000003</v>
      </c>
      <c r="H453" s="72">
        <v>2016</v>
      </c>
      <c r="I453" s="28"/>
      <c r="J453" s="8"/>
    </row>
    <row r="454" spans="1:10" x14ac:dyDescent="0.25">
      <c r="A454" t="s">
        <v>1431</v>
      </c>
      <c r="B454" t="s">
        <v>1858</v>
      </c>
      <c r="C454" t="s">
        <v>3469</v>
      </c>
      <c r="D454" t="s">
        <v>49</v>
      </c>
      <c r="E454" s="3">
        <v>28636.49</v>
      </c>
      <c r="F454" s="3">
        <v>3472400</v>
      </c>
      <c r="G454" s="3">
        <v>128235.732</v>
      </c>
      <c r="H454" s="72">
        <v>2016</v>
      </c>
      <c r="I454" s="28"/>
      <c r="J454" s="8"/>
    </row>
    <row r="455" spans="1:10" x14ac:dyDescent="0.25">
      <c r="A455" t="s">
        <v>1431</v>
      </c>
      <c r="B455" t="s">
        <v>1858</v>
      </c>
      <c r="C455" t="s">
        <v>3470</v>
      </c>
      <c r="D455" t="s">
        <v>49</v>
      </c>
      <c r="E455" s="3">
        <v>36132.93</v>
      </c>
      <c r="F455" s="3">
        <v>540000</v>
      </c>
      <c r="G455" s="3">
        <v>19942.2</v>
      </c>
      <c r="H455" s="72">
        <v>2016</v>
      </c>
      <c r="I455" s="28"/>
      <c r="J455" s="8"/>
    </row>
    <row r="456" spans="1:10" x14ac:dyDescent="0.25">
      <c r="A456" t="s">
        <v>1431</v>
      </c>
      <c r="B456" t="s">
        <v>1858</v>
      </c>
      <c r="C456" t="s">
        <v>3471</v>
      </c>
      <c r="D456" t="s">
        <v>49</v>
      </c>
      <c r="E456" s="3">
        <v>40381.08</v>
      </c>
      <c r="F456" s="3">
        <v>156300</v>
      </c>
      <c r="G456" s="3">
        <v>5772.1589999999997</v>
      </c>
      <c r="H456" s="72">
        <v>2016</v>
      </c>
      <c r="I456" s="28"/>
      <c r="J456" s="8"/>
    </row>
    <row r="457" spans="1:10" x14ac:dyDescent="0.25">
      <c r="A457" t="s">
        <v>1431</v>
      </c>
      <c r="B457" t="s">
        <v>1858</v>
      </c>
      <c r="C457" t="s">
        <v>3472</v>
      </c>
      <c r="D457" t="s">
        <v>49</v>
      </c>
      <c r="E457" s="3">
        <v>37116.300000000003</v>
      </c>
      <c r="F457" s="22">
        <v>45400</v>
      </c>
      <c r="G457" s="22">
        <v>1676.6220000000001</v>
      </c>
      <c r="H457" s="72">
        <v>2016</v>
      </c>
      <c r="I457" s="28"/>
      <c r="J457" s="8"/>
    </row>
    <row r="458" spans="1:10" x14ac:dyDescent="0.25">
      <c r="A458" t="s">
        <v>1431</v>
      </c>
      <c r="B458" t="s">
        <v>1858</v>
      </c>
      <c r="C458" t="s">
        <v>3473</v>
      </c>
      <c r="D458" t="s">
        <v>23</v>
      </c>
      <c r="E458" s="3">
        <v>4119.01</v>
      </c>
      <c r="F458" s="3">
        <v>6724800</v>
      </c>
      <c r="G458" s="3">
        <v>248346.864</v>
      </c>
      <c r="H458" s="72">
        <v>2016</v>
      </c>
      <c r="I458" s="28"/>
      <c r="J458" s="8"/>
    </row>
    <row r="459" spans="1:10" x14ac:dyDescent="0.25">
      <c r="A459" t="s">
        <v>1431</v>
      </c>
      <c r="B459" t="s">
        <v>1858</v>
      </c>
      <c r="C459" t="s">
        <v>3474</v>
      </c>
      <c r="D459" t="s">
        <v>49</v>
      </c>
      <c r="E459" s="3">
        <v>71261.399999999994</v>
      </c>
      <c r="F459" s="3">
        <v>102000</v>
      </c>
      <c r="G459" s="3">
        <v>3766.86</v>
      </c>
      <c r="H459" s="72">
        <v>2016</v>
      </c>
      <c r="I459" s="28"/>
      <c r="J459" s="8"/>
    </row>
    <row r="460" spans="1:10" x14ac:dyDescent="0.25">
      <c r="A460" t="s">
        <v>1431</v>
      </c>
      <c r="B460" t="s">
        <v>1858</v>
      </c>
      <c r="C460" t="s">
        <v>3475</v>
      </c>
      <c r="D460" t="s">
        <v>49</v>
      </c>
      <c r="E460" s="3">
        <v>32559.86</v>
      </c>
      <c r="F460" s="3">
        <v>56400</v>
      </c>
      <c r="G460" s="3">
        <v>2082.8519999999999</v>
      </c>
      <c r="H460" s="72">
        <v>2016</v>
      </c>
      <c r="I460" s="28"/>
      <c r="J460" s="8"/>
    </row>
    <row r="461" spans="1:10" x14ac:dyDescent="0.25">
      <c r="A461" t="s">
        <v>1431</v>
      </c>
      <c r="B461" t="s">
        <v>1858</v>
      </c>
      <c r="C461" t="s">
        <v>3476</v>
      </c>
      <c r="D461" t="s">
        <v>49</v>
      </c>
      <c r="E461" s="3">
        <v>51929.919999999998</v>
      </c>
      <c r="F461" s="3">
        <v>1264600</v>
      </c>
      <c r="G461" s="3">
        <v>46701.678</v>
      </c>
      <c r="H461" s="72">
        <v>2016</v>
      </c>
      <c r="I461" s="28"/>
      <c r="J461" s="8"/>
    </row>
    <row r="462" spans="1:10" x14ac:dyDescent="0.25">
      <c r="A462" t="s">
        <v>1431</v>
      </c>
      <c r="B462" t="s">
        <v>1858</v>
      </c>
      <c r="C462" t="s">
        <v>3477</v>
      </c>
      <c r="D462" t="s">
        <v>49</v>
      </c>
      <c r="E462" s="3">
        <v>25369.16</v>
      </c>
      <c r="F462" s="3">
        <v>199500</v>
      </c>
      <c r="G462" s="3">
        <v>7367.5349999999999</v>
      </c>
      <c r="H462" s="72">
        <v>2016</v>
      </c>
      <c r="I462" s="28"/>
      <c r="J462" s="28"/>
    </row>
    <row r="463" spans="1:10" x14ac:dyDescent="0.25">
      <c r="A463" t="s">
        <v>1431</v>
      </c>
      <c r="B463" t="s">
        <v>1858</v>
      </c>
      <c r="C463" t="s">
        <v>3478</v>
      </c>
      <c r="D463" t="s">
        <v>49</v>
      </c>
      <c r="E463" s="3">
        <v>42242.09</v>
      </c>
      <c r="F463" s="3">
        <v>61300</v>
      </c>
      <c r="G463" s="3">
        <v>2263.8090000000002</v>
      </c>
      <c r="H463" s="72">
        <v>2016</v>
      </c>
      <c r="I463" s="28"/>
      <c r="J463" s="28"/>
    </row>
    <row r="464" spans="1:10" x14ac:dyDescent="0.25">
      <c r="A464" t="s">
        <v>1431</v>
      </c>
      <c r="B464" t="s">
        <v>1858</v>
      </c>
      <c r="C464" t="s">
        <v>3479</v>
      </c>
      <c r="D464" t="s">
        <v>49</v>
      </c>
      <c r="E464" s="3">
        <v>47349.84</v>
      </c>
      <c r="F464" s="3">
        <v>1901600</v>
      </c>
      <c r="G464" s="3">
        <v>70226.088000000003</v>
      </c>
      <c r="H464" s="72">
        <v>2016</v>
      </c>
      <c r="I464" s="28"/>
      <c r="J464" s="28"/>
    </row>
    <row r="465" spans="1:10" x14ac:dyDescent="0.25">
      <c r="A465" t="s">
        <v>1431</v>
      </c>
      <c r="B465" t="s">
        <v>1858</v>
      </c>
      <c r="C465" t="s">
        <v>3480</v>
      </c>
      <c r="D465" t="s">
        <v>49</v>
      </c>
      <c r="E465" s="3">
        <v>300000</v>
      </c>
      <c r="F465" s="3">
        <v>9625600</v>
      </c>
      <c r="G465" s="3">
        <v>355473.408</v>
      </c>
      <c r="H465" s="72">
        <v>2016</v>
      </c>
      <c r="I465" s="28"/>
      <c r="J465" s="28"/>
    </row>
    <row r="466" spans="1:10" x14ac:dyDescent="0.25">
      <c r="A466" t="s">
        <v>1431</v>
      </c>
      <c r="B466" t="s">
        <v>1858</v>
      </c>
      <c r="C466" t="s">
        <v>3481</v>
      </c>
      <c r="D466" t="s">
        <v>49</v>
      </c>
      <c r="E466" s="3">
        <v>85030.71</v>
      </c>
      <c r="F466" s="3">
        <v>2373700</v>
      </c>
      <c r="G466" s="3">
        <v>87660.740999999995</v>
      </c>
      <c r="H466" s="72">
        <v>2016</v>
      </c>
      <c r="I466" s="28"/>
      <c r="J466" s="28"/>
    </row>
    <row r="467" spans="1:10" x14ac:dyDescent="0.25">
      <c r="A467" t="s">
        <v>1431</v>
      </c>
      <c r="B467" t="s">
        <v>1858</v>
      </c>
      <c r="C467" t="s">
        <v>3482</v>
      </c>
      <c r="D467" t="s">
        <v>49</v>
      </c>
      <c r="E467" s="3">
        <v>176025.33</v>
      </c>
      <c r="F467" s="3">
        <v>2506300</v>
      </c>
      <c r="G467" s="3">
        <v>92557.659</v>
      </c>
      <c r="H467" s="72">
        <v>2016</v>
      </c>
      <c r="I467" s="28"/>
      <c r="J467" s="28"/>
    </row>
    <row r="468" spans="1:10" x14ac:dyDescent="0.25">
      <c r="A468" t="s">
        <v>1431</v>
      </c>
      <c r="B468" t="s">
        <v>1858</v>
      </c>
      <c r="C468" t="s">
        <v>3483</v>
      </c>
      <c r="D468" t="s">
        <v>49</v>
      </c>
      <c r="E468" s="3">
        <v>73560.33</v>
      </c>
      <c r="F468" s="3">
        <v>2049500</v>
      </c>
      <c r="G468" s="3">
        <v>75688.035000000003</v>
      </c>
      <c r="H468" s="72">
        <v>2016</v>
      </c>
      <c r="I468" s="28"/>
      <c r="J468" s="28"/>
    </row>
    <row r="469" spans="1:10" x14ac:dyDescent="0.25">
      <c r="A469" t="s">
        <v>1431</v>
      </c>
      <c r="B469" t="s">
        <v>1858</v>
      </c>
      <c r="C469" t="s">
        <v>3484</v>
      </c>
      <c r="D469" t="s">
        <v>23</v>
      </c>
      <c r="E469" s="3">
        <v>90000</v>
      </c>
      <c r="F469" s="3">
        <v>1996500</v>
      </c>
      <c r="G469" s="3">
        <v>73730.744999999995</v>
      </c>
      <c r="H469" s="72">
        <v>2016</v>
      </c>
      <c r="I469" s="28"/>
      <c r="J469" s="28"/>
    </row>
    <row r="470" spans="1:10" x14ac:dyDescent="0.25">
      <c r="A470" t="s">
        <v>1431</v>
      </c>
      <c r="B470" t="s">
        <v>1858</v>
      </c>
      <c r="C470" t="s">
        <v>3485</v>
      </c>
      <c r="D470" t="s">
        <v>49</v>
      </c>
      <c r="E470" s="3">
        <v>28379.7</v>
      </c>
      <c r="F470" s="3">
        <v>160000</v>
      </c>
      <c r="G470" s="3">
        <v>5908.8</v>
      </c>
      <c r="H470" s="72">
        <v>2016</v>
      </c>
      <c r="I470" s="28"/>
      <c r="J470" s="28"/>
    </row>
    <row r="471" spans="1:10" x14ac:dyDescent="0.25">
      <c r="A471" t="s">
        <v>1431</v>
      </c>
      <c r="B471" t="s">
        <v>1858</v>
      </c>
      <c r="C471" t="s">
        <v>3486</v>
      </c>
      <c r="D471" t="s">
        <v>49</v>
      </c>
      <c r="E471" s="3">
        <v>81150.320000000007</v>
      </c>
      <c r="F471" s="3">
        <v>2460000</v>
      </c>
      <c r="G471" s="3">
        <v>90847.8</v>
      </c>
      <c r="H471" s="72">
        <v>2016</v>
      </c>
      <c r="I471" s="28"/>
      <c r="J471" s="28"/>
    </row>
    <row r="472" spans="1:10" x14ac:dyDescent="0.25">
      <c r="A472" t="s">
        <v>1431</v>
      </c>
      <c r="B472" t="s">
        <v>1858</v>
      </c>
      <c r="C472" t="s">
        <v>3487</v>
      </c>
      <c r="D472" t="s">
        <v>49</v>
      </c>
      <c r="E472" s="3">
        <v>103499.4</v>
      </c>
      <c r="F472" s="3">
        <v>504900</v>
      </c>
      <c r="G472" s="3">
        <v>18645.956999999999</v>
      </c>
      <c r="H472" s="72">
        <v>2016</v>
      </c>
      <c r="I472" s="28"/>
      <c r="J472" s="28"/>
    </row>
    <row r="473" spans="1:10" x14ac:dyDescent="0.25">
      <c r="A473" t="s">
        <v>1431</v>
      </c>
      <c r="B473" t="s">
        <v>1858</v>
      </c>
      <c r="C473" t="s">
        <v>3488</v>
      </c>
      <c r="D473" t="s">
        <v>49</v>
      </c>
      <c r="E473" s="3">
        <v>120461.02</v>
      </c>
      <c r="F473" s="3">
        <v>2600000</v>
      </c>
      <c r="G473" s="3">
        <v>96018</v>
      </c>
      <c r="H473" s="72">
        <v>2016</v>
      </c>
      <c r="I473" s="28"/>
      <c r="J473" s="28"/>
    </row>
    <row r="474" spans="1:10" x14ac:dyDescent="0.25">
      <c r="A474" t="s">
        <v>1431</v>
      </c>
      <c r="B474" t="s">
        <v>1858</v>
      </c>
      <c r="C474" t="s">
        <v>3489</v>
      </c>
      <c r="D474" t="s">
        <v>49</v>
      </c>
      <c r="E474" s="3">
        <v>550000</v>
      </c>
      <c r="F474" s="3">
        <v>2529600</v>
      </c>
      <c r="G474" s="3">
        <v>93418.127999999997</v>
      </c>
      <c r="H474" s="72">
        <v>2016</v>
      </c>
      <c r="I474" s="28"/>
      <c r="J474" s="28"/>
    </row>
    <row r="475" spans="1:10" x14ac:dyDescent="0.25">
      <c r="A475" t="s">
        <v>1431</v>
      </c>
      <c r="B475" t="s">
        <v>1858</v>
      </c>
      <c r="C475" t="s">
        <v>3490</v>
      </c>
      <c r="D475" t="s">
        <v>49</v>
      </c>
      <c r="E475" s="3">
        <v>38065.800000000003</v>
      </c>
      <c r="F475" s="3">
        <v>3149600</v>
      </c>
      <c r="G475" s="3">
        <v>116314.728</v>
      </c>
      <c r="H475" s="72">
        <v>2016</v>
      </c>
      <c r="I475" s="28"/>
      <c r="J475" s="28"/>
    </row>
    <row r="476" spans="1:10" x14ac:dyDescent="0.25">
      <c r="A476" t="s">
        <v>1431</v>
      </c>
      <c r="B476" t="s">
        <v>1858</v>
      </c>
      <c r="C476" t="s">
        <v>3491</v>
      </c>
      <c r="D476" t="s">
        <v>49</v>
      </c>
      <c r="E476" s="3">
        <v>70879.92</v>
      </c>
      <c r="F476" s="3">
        <v>872000</v>
      </c>
      <c r="G476" s="3">
        <v>32202.959999999999</v>
      </c>
      <c r="H476" s="72">
        <v>2016</v>
      </c>
      <c r="I476" s="28"/>
      <c r="J476" s="28"/>
    </row>
    <row r="477" spans="1:10" x14ac:dyDescent="0.25">
      <c r="A477" t="s">
        <v>1431</v>
      </c>
      <c r="B477" t="s">
        <v>1858</v>
      </c>
      <c r="C477" t="s">
        <v>3492</v>
      </c>
      <c r="D477" t="s">
        <v>49</v>
      </c>
      <c r="E477" s="3">
        <v>7118.66</v>
      </c>
      <c r="F477" s="3">
        <v>205200</v>
      </c>
      <c r="G477" s="3">
        <v>7578.0360000000001</v>
      </c>
      <c r="H477" s="72">
        <v>2016</v>
      </c>
      <c r="I477" s="28"/>
      <c r="J477" s="28"/>
    </row>
    <row r="478" spans="1:10" x14ac:dyDescent="0.25">
      <c r="A478" t="s">
        <v>1431</v>
      </c>
      <c r="B478" t="s">
        <v>1858</v>
      </c>
      <c r="C478" t="s">
        <v>3493</v>
      </c>
      <c r="D478" t="s">
        <v>49</v>
      </c>
      <c r="E478" s="3">
        <v>65411.71</v>
      </c>
      <c r="F478" s="3">
        <v>321300</v>
      </c>
      <c r="G478" s="3">
        <v>11865.609</v>
      </c>
      <c r="H478" s="72">
        <v>2016</v>
      </c>
      <c r="I478" s="28"/>
      <c r="J478" s="28"/>
    </row>
    <row r="479" spans="1:10" x14ac:dyDescent="0.25">
      <c r="A479" t="s">
        <v>1431</v>
      </c>
      <c r="B479" t="s">
        <v>1858</v>
      </c>
      <c r="C479" t="s">
        <v>3494</v>
      </c>
      <c r="D479" t="s">
        <v>49</v>
      </c>
      <c r="E479" s="3">
        <v>58182.84</v>
      </c>
      <c r="F479" s="3">
        <v>474600</v>
      </c>
      <c r="G479" s="3">
        <v>17526.977999999999</v>
      </c>
      <c r="H479" s="72">
        <v>2016</v>
      </c>
      <c r="I479" s="28"/>
      <c r="J479" s="28"/>
    </row>
    <row r="480" spans="1:10" x14ac:dyDescent="0.25">
      <c r="A480" t="s">
        <v>1431</v>
      </c>
      <c r="B480" t="s">
        <v>1858</v>
      </c>
      <c r="C480" t="s">
        <v>3495</v>
      </c>
      <c r="D480" t="s">
        <v>49</v>
      </c>
      <c r="E480" s="3">
        <v>18275.75</v>
      </c>
      <c r="F480" s="3">
        <v>530000</v>
      </c>
      <c r="G480" s="3">
        <v>19572.900000000001</v>
      </c>
      <c r="H480" s="72">
        <v>2016</v>
      </c>
      <c r="I480" s="28"/>
      <c r="J480" s="28"/>
    </row>
    <row r="481" spans="1:10" x14ac:dyDescent="0.25">
      <c r="A481" t="s">
        <v>1431</v>
      </c>
      <c r="B481" t="s">
        <v>1858</v>
      </c>
      <c r="C481" t="s">
        <v>3496</v>
      </c>
      <c r="D481" t="s">
        <v>49</v>
      </c>
      <c r="E481" s="3">
        <v>12480</v>
      </c>
      <c r="F481" s="3">
        <v>122600</v>
      </c>
      <c r="G481" s="3">
        <v>4527.6180000000004</v>
      </c>
      <c r="H481" s="72">
        <v>2016</v>
      </c>
      <c r="I481" s="28"/>
      <c r="J481" s="28"/>
    </row>
    <row r="482" spans="1:10" x14ac:dyDescent="0.25">
      <c r="A482" t="s">
        <v>1431</v>
      </c>
      <c r="B482" t="s">
        <v>1858</v>
      </c>
      <c r="C482" t="s">
        <v>3497</v>
      </c>
      <c r="D482" t="s">
        <v>49</v>
      </c>
      <c r="E482" s="3">
        <v>55200</v>
      </c>
      <c r="F482" s="3">
        <v>1392700</v>
      </c>
      <c r="G482" s="3">
        <v>51432.411</v>
      </c>
      <c r="H482" s="72">
        <v>2016</v>
      </c>
      <c r="I482" s="28"/>
      <c r="J482" s="28"/>
    </row>
    <row r="483" spans="1:10" x14ac:dyDescent="0.25">
      <c r="A483" t="s">
        <v>1431</v>
      </c>
      <c r="B483" t="s">
        <v>1858</v>
      </c>
      <c r="C483" t="s">
        <v>3498</v>
      </c>
      <c r="D483" t="s">
        <v>49</v>
      </c>
      <c r="E483" s="3">
        <v>61258.5</v>
      </c>
      <c r="F483" s="3">
        <v>974500</v>
      </c>
      <c r="G483" s="3">
        <v>35988.285000000003</v>
      </c>
      <c r="H483" s="72">
        <v>2016</v>
      </c>
      <c r="I483" s="28"/>
      <c r="J483" s="28"/>
    </row>
    <row r="484" spans="1:10" x14ac:dyDescent="0.25">
      <c r="A484" t="s">
        <v>1431</v>
      </c>
      <c r="B484" t="s">
        <v>1858</v>
      </c>
      <c r="C484" t="s">
        <v>3499</v>
      </c>
      <c r="D484" t="s">
        <v>49</v>
      </c>
      <c r="E484" s="3">
        <v>10748.56</v>
      </c>
      <c r="F484" s="3">
        <v>145800</v>
      </c>
      <c r="G484" s="3">
        <v>5384.3940000000002</v>
      </c>
      <c r="H484" s="72">
        <v>2016</v>
      </c>
      <c r="I484" s="28"/>
      <c r="J484" s="28"/>
    </row>
    <row r="485" spans="1:10" x14ac:dyDescent="0.25">
      <c r="A485" t="s">
        <v>1431</v>
      </c>
      <c r="B485" t="s">
        <v>1858</v>
      </c>
      <c r="C485" t="s">
        <v>3500</v>
      </c>
      <c r="D485" t="s">
        <v>49</v>
      </c>
      <c r="E485" s="3">
        <v>85107.51</v>
      </c>
      <c r="F485" s="3">
        <v>742500</v>
      </c>
      <c r="G485" s="3">
        <v>27420.525000000001</v>
      </c>
      <c r="H485" s="72">
        <v>2016</v>
      </c>
      <c r="I485" s="28"/>
      <c r="J485" s="28"/>
    </row>
    <row r="486" spans="1:10" x14ac:dyDescent="0.25">
      <c r="A486" t="s">
        <v>1431</v>
      </c>
      <c r="B486" t="s">
        <v>1858</v>
      </c>
      <c r="C486" t="s">
        <v>3501</v>
      </c>
      <c r="D486" t="s">
        <v>49</v>
      </c>
      <c r="E486" s="3">
        <v>47000</v>
      </c>
      <c r="F486" s="3">
        <v>2308300</v>
      </c>
      <c r="G486" s="3">
        <v>85245.519</v>
      </c>
      <c r="H486" s="72">
        <v>2016</v>
      </c>
      <c r="I486" s="28"/>
      <c r="J486" s="28"/>
    </row>
    <row r="487" spans="1:10" x14ac:dyDescent="0.25">
      <c r="A487" t="s">
        <v>1431</v>
      </c>
      <c r="B487" t="s">
        <v>1858</v>
      </c>
      <c r="C487" t="s">
        <v>3502</v>
      </c>
      <c r="D487" t="s">
        <v>49</v>
      </c>
      <c r="E487" s="3">
        <v>30282.5</v>
      </c>
      <c r="F487" s="3">
        <v>350400</v>
      </c>
      <c r="G487" s="3">
        <v>12940.272000000001</v>
      </c>
      <c r="H487" s="72">
        <v>2016</v>
      </c>
      <c r="I487" s="28"/>
      <c r="J487" s="28"/>
    </row>
    <row r="488" spans="1:10" x14ac:dyDescent="0.25">
      <c r="A488" t="s">
        <v>1431</v>
      </c>
      <c r="B488" t="s">
        <v>1858</v>
      </c>
      <c r="C488" t="s">
        <v>3503</v>
      </c>
      <c r="D488" t="s">
        <v>49</v>
      </c>
      <c r="E488" s="3">
        <v>37126.94</v>
      </c>
      <c r="F488" s="3">
        <v>355600</v>
      </c>
      <c r="G488" s="3">
        <v>13132.308000000001</v>
      </c>
      <c r="H488" s="72">
        <v>2016</v>
      </c>
      <c r="I488" s="28"/>
      <c r="J488" s="28"/>
    </row>
    <row r="489" spans="1:10" x14ac:dyDescent="0.25">
      <c r="A489" t="s">
        <v>1431</v>
      </c>
      <c r="B489" t="s">
        <v>1858</v>
      </c>
      <c r="C489" t="s">
        <v>3504</v>
      </c>
      <c r="D489" t="s">
        <v>49</v>
      </c>
      <c r="E489" s="3">
        <v>6935.19</v>
      </c>
      <c r="F489" s="3">
        <v>322900</v>
      </c>
      <c r="G489" s="3">
        <v>11924.697</v>
      </c>
      <c r="H489" s="72">
        <v>2016</v>
      </c>
      <c r="I489" s="28"/>
      <c r="J489" s="28"/>
    </row>
    <row r="490" spans="1:10" x14ac:dyDescent="0.25">
      <c r="A490" t="s">
        <v>1431</v>
      </c>
      <c r="B490" t="s">
        <v>1858</v>
      </c>
      <c r="C490" t="s">
        <v>3505</v>
      </c>
      <c r="D490" t="s">
        <v>49</v>
      </c>
      <c r="E490" s="3">
        <v>2299.06</v>
      </c>
      <c r="F490" s="3">
        <v>21600</v>
      </c>
      <c r="G490" s="3">
        <v>797.68799999999999</v>
      </c>
      <c r="H490" s="72">
        <v>2016</v>
      </c>
      <c r="I490" s="28"/>
      <c r="J490" s="28"/>
    </row>
    <row r="491" spans="1:10" x14ac:dyDescent="0.25">
      <c r="A491" t="s">
        <v>1431</v>
      </c>
      <c r="B491" t="s">
        <v>1858</v>
      </c>
      <c r="C491" t="s">
        <v>3505</v>
      </c>
      <c r="D491" t="s">
        <v>49</v>
      </c>
      <c r="E491" s="3">
        <v>1891.58</v>
      </c>
      <c r="F491" s="3">
        <v>19000</v>
      </c>
      <c r="G491" s="3">
        <v>701.67</v>
      </c>
      <c r="H491" s="72">
        <v>2016</v>
      </c>
      <c r="I491" s="28"/>
      <c r="J491" s="28"/>
    </row>
    <row r="492" spans="1:10" x14ac:dyDescent="0.25">
      <c r="A492" t="s">
        <v>1431</v>
      </c>
      <c r="B492" t="s">
        <v>1858</v>
      </c>
      <c r="C492" t="s">
        <v>3505</v>
      </c>
      <c r="D492" t="s">
        <v>49</v>
      </c>
      <c r="E492" s="3">
        <v>1891.58</v>
      </c>
      <c r="F492" s="3">
        <v>22200</v>
      </c>
      <c r="G492" s="3">
        <v>819.846</v>
      </c>
      <c r="H492" s="72">
        <v>2016</v>
      </c>
      <c r="I492" s="28"/>
      <c r="J492" s="28"/>
    </row>
    <row r="493" spans="1:10" x14ac:dyDescent="0.25">
      <c r="A493" t="s">
        <v>1431</v>
      </c>
      <c r="B493" t="s">
        <v>1858</v>
      </c>
      <c r="C493" t="s">
        <v>3505</v>
      </c>
      <c r="D493" t="s">
        <v>49</v>
      </c>
      <c r="E493" s="3">
        <v>1891.58</v>
      </c>
      <c r="F493" s="3">
        <v>16400</v>
      </c>
      <c r="G493" s="3">
        <v>605.65200000000004</v>
      </c>
      <c r="H493" s="72">
        <v>2016</v>
      </c>
      <c r="I493" s="28"/>
      <c r="J493" s="28"/>
    </row>
    <row r="494" spans="1:10" x14ac:dyDescent="0.25">
      <c r="A494" t="s">
        <v>1431</v>
      </c>
      <c r="B494" t="s">
        <v>1858</v>
      </c>
      <c r="C494" t="s">
        <v>3505</v>
      </c>
      <c r="D494" t="s">
        <v>49</v>
      </c>
      <c r="E494" s="3">
        <v>430.99</v>
      </c>
      <c r="F494" s="22">
        <v>11100</v>
      </c>
      <c r="G494" s="22">
        <v>409.923</v>
      </c>
      <c r="H494" s="72">
        <v>2016</v>
      </c>
      <c r="I494" s="28"/>
      <c r="J494" s="28"/>
    </row>
    <row r="495" spans="1:10" x14ac:dyDescent="0.25">
      <c r="A495" t="s">
        <v>1431</v>
      </c>
      <c r="B495" t="s">
        <v>1858</v>
      </c>
      <c r="C495" t="s">
        <v>3505</v>
      </c>
      <c r="D495" t="s">
        <v>49</v>
      </c>
      <c r="E495" s="3">
        <v>565.66999999999996</v>
      </c>
      <c r="F495" s="3">
        <v>12000</v>
      </c>
      <c r="G495" s="3">
        <v>443.16</v>
      </c>
      <c r="H495" s="72">
        <v>2016</v>
      </c>
      <c r="I495" s="28"/>
      <c r="J495" s="28"/>
    </row>
    <row r="496" spans="1:10" x14ac:dyDescent="0.25">
      <c r="A496" t="s">
        <v>1431</v>
      </c>
      <c r="B496" t="s">
        <v>1858</v>
      </c>
      <c r="C496" t="s">
        <v>3505</v>
      </c>
      <c r="D496" t="s">
        <v>49</v>
      </c>
      <c r="E496" s="3">
        <v>1891.58</v>
      </c>
      <c r="F496" s="3">
        <v>12900</v>
      </c>
      <c r="G496" s="3">
        <v>476.39699999999999</v>
      </c>
      <c r="H496" s="72">
        <v>2016</v>
      </c>
      <c r="I496" s="28"/>
      <c r="J496" s="28"/>
    </row>
    <row r="497" spans="1:10" x14ac:dyDescent="0.25">
      <c r="A497" t="s">
        <v>1431</v>
      </c>
      <c r="B497" t="s">
        <v>1858</v>
      </c>
      <c r="C497" t="s">
        <v>3505</v>
      </c>
      <c r="D497" t="s">
        <v>49</v>
      </c>
      <c r="E497" s="3">
        <v>2323.08</v>
      </c>
      <c r="F497" s="3">
        <v>21600</v>
      </c>
      <c r="G497" s="3">
        <v>797.68799999999999</v>
      </c>
      <c r="H497" s="72">
        <v>2016</v>
      </c>
      <c r="I497" s="28"/>
      <c r="J497" s="28"/>
    </row>
    <row r="498" spans="1:10" x14ac:dyDescent="0.25">
      <c r="A498" t="s">
        <v>1431</v>
      </c>
      <c r="B498" t="s">
        <v>1858</v>
      </c>
      <c r="C498" t="s">
        <v>3505</v>
      </c>
      <c r="D498" t="s">
        <v>49</v>
      </c>
      <c r="E498" s="3">
        <v>1891.58</v>
      </c>
      <c r="F498" s="3">
        <v>19000</v>
      </c>
      <c r="G498" s="3">
        <v>701.67</v>
      </c>
      <c r="H498" s="72">
        <v>2016</v>
      </c>
      <c r="I498" s="28"/>
      <c r="J498" s="28"/>
    </row>
    <row r="499" spans="1:10" x14ac:dyDescent="0.25">
      <c r="A499" t="s">
        <v>1431</v>
      </c>
      <c r="B499" t="s">
        <v>1858</v>
      </c>
      <c r="C499" t="s">
        <v>3505</v>
      </c>
      <c r="D499" t="s">
        <v>49</v>
      </c>
      <c r="E499" s="3">
        <v>1891.58</v>
      </c>
      <c r="F499" s="3">
        <v>22200</v>
      </c>
      <c r="G499" s="3">
        <v>819.846</v>
      </c>
      <c r="H499" s="72">
        <v>2016</v>
      </c>
      <c r="I499" s="28"/>
      <c r="J499" s="28"/>
    </row>
    <row r="500" spans="1:10" x14ac:dyDescent="0.25">
      <c r="A500" t="s">
        <v>1431</v>
      </c>
      <c r="B500" t="s">
        <v>1858</v>
      </c>
      <c r="C500" t="s">
        <v>3505</v>
      </c>
      <c r="D500" t="s">
        <v>49</v>
      </c>
      <c r="E500" s="3">
        <v>1934.47</v>
      </c>
      <c r="F500" s="3">
        <v>16400</v>
      </c>
      <c r="G500" s="3">
        <v>605.65200000000004</v>
      </c>
      <c r="H500" s="72">
        <v>2016</v>
      </c>
      <c r="I500" s="28"/>
      <c r="J500" s="28"/>
    </row>
    <row r="501" spans="1:10" x14ac:dyDescent="0.25">
      <c r="A501" t="s">
        <v>1431</v>
      </c>
      <c r="B501" t="s">
        <v>1858</v>
      </c>
      <c r="C501" t="s">
        <v>3505</v>
      </c>
      <c r="D501" t="s">
        <v>49</v>
      </c>
      <c r="E501" s="3">
        <v>1891.58</v>
      </c>
      <c r="F501" s="3">
        <v>11100</v>
      </c>
      <c r="G501" s="3">
        <v>409.923</v>
      </c>
      <c r="H501" s="72">
        <v>2016</v>
      </c>
      <c r="I501" s="28"/>
      <c r="J501" s="28"/>
    </row>
    <row r="502" spans="1:10" x14ac:dyDescent="0.25">
      <c r="A502" t="s">
        <v>1431</v>
      </c>
      <c r="B502" t="s">
        <v>1858</v>
      </c>
      <c r="C502" t="s">
        <v>3505</v>
      </c>
      <c r="D502" t="s">
        <v>49</v>
      </c>
      <c r="E502" s="3">
        <v>1318.03</v>
      </c>
      <c r="F502" s="3">
        <v>12000</v>
      </c>
      <c r="G502" s="3">
        <v>443.16</v>
      </c>
      <c r="H502" s="72">
        <v>2016</v>
      </c>
      <c r="I502" s="28"/>
      <c r="J502" s="28"/>
    </row>
    <row r="503" spans="1:10" x14ac:dyDescent="0.25">
      <c r="A503" t="s">
        <v>1431</v>
      </c>
      <c r="B503" t="s">
        <v>1858</v>
      </c>
      <c r="C503" t="s">
        <v>3505</v>
      </c>
      <c r="D503" t="s">
        <v>49</v>
      </c>
      <c r="E503" s="3">
        <v>1891.58</v>
      </c>
      <c r="F503" s="3">
        <v>12900</v>
      </c>
      <c r="G503" s="3">
        <v>476.39699999999999</v>
      </c>
      <c r="H503" s="72">
        <v>2016</v>
      </c>
      <c r="I503" s="28"/>
      <c r="J503" s="28"/>
    </row>
    <row r="504" spans="1:10" x14ac:dyDescent="0.25">
      <c r="A504" t="s">
        <v>1431</v>
      </c>
      <c r="B504" t="s">
        <v>1858</v>
      </c>
      <c r="C504" t="s">
        <v>3505</v>
      </c>
      <c r="D504" t="s">
        <v>49</v>
      </c>
      <c r="E504" s="3">
        <v>1891.58</v>
      </c>
      <c r="F504" s="3">
        <v>24000</v>
      </c>
      <c r="G504" s="3">
        <v>886.32</v>
      </c>
      <c r="H504" s="72">
        <v>2016</v>
      </c>
      <c r="I504" s="28"/>
      <c r="J504" s="28"/>
    </row>
    <row r="505" spans="1:10" x14ac:dyDescent="0.25">
      <c r="A505" t="s">
        <v>1431</v>
      </c>
      <c r="B505" t="s">
        <v>1858</v>
      </c>
      <c r="C505" t="s">
        <v>3505</v>
      </c>
      <c r="D505" t="s">
        <v>49</v>
      </c>
      <c r="E505" s="3">
        <v>1891.58</v>
      </c>
      <c r="F505" s="3">
        <v>19000</v>
      </c>
      <c r="G505" s="3">
        <v>701.67</v>
      </c>
      <c r="H505" s="72">
        <v>2016</v>
      </c>
      <c r="I505" s="28"/>
      <c r="J505" s="28"/>
    </row>
    <row r="506" spans="1:10" x14ac:dyDescent="0.25">
      <c r="A506" t="s">
        <v>1431</v>
      </c>
      <c r="B506" t="s">
        <v>1858</v>
      </c>
      <c r="C506" t="s">
        <v>3505</v>
      </c>
      <c r="D506" t="s">
        <v>49</v>
      </c>
      <c r="E506" s="3">
        <v>2268.7600000000002</v>
      </c>
      <c r="F506" s="3">
        <v>22200</v>
      </c>
      <c r="G506" s="3">
        <v>819.846</v>
      </c>
      <c r="H506" s="72">
        <v>2016</v>
      </c>
      <c r="I506" s="28"/>
      <c r="J506" s="28"/>
    </row>
    <row r="507" spans="1:10" x14ac:dyDescent="0.25">
      <c r="A507" t="s">
        <v>1431</v>
      </c>
      <c r="B507" t="s">
        <v>1858</v>
      </c>
      <c r="C507" t="s">
        <v>3505</v>
      </c>
      <c r="D507" t="s">
        <v>49</v>
      </c>
      <c r="E507" s="3">
        <v>1934.47</v>
      </c>
      <c r="F507" s="22">
        <v>16400</v>
      </c>
      <c r="G507" s="22">
        <v>605.65200000000004</v>
      </c>
      <c r="H507" s="72">
        <v>2016</v>
      </c>
      <c r="I507" s="28"/>
      <c r="J507" s="28"/>
    </row>
    <row r="508" spans="1:10" x14ac:dyDescent="0.25">
      <c r="A508" t="s">
        <v>1431</v>
      </c>
      <c r="B508" t="s">
        <v>1858</v>
      </c>
      <c r="C508" t="s">
        <v>3505</v>
      </c>
      <c r="D508" t="s">
        <v>49</v>
      </c>
      <c r="E508" s="3">
        <v>1318.03</v>
      </c>
      <c r="F508" s="22">
        <v>11100</v>
      </c>
      <c r="G508" s="22">
        <v>409.923</v>
      </c>
      <c r="H508" s="72">
        <v>2016</v>
      </c>
      <c r="I508" s="28"/>
      <c r="J508" s="28"/>
    </row>
    <row r="509" spans="1:10" x14ac:dyDescent="0.25">
      <c r="A509" t="s">
        <v>1431</v>
      </c>
      <c r="B509" t="s">
        <v>1858</v>
      </c>
      <c r="C509" t="s">
        <v>3505</v>
      </c>
      <c r="D509" t="s">
        <v>49</v>
      </c>
      <c r="E509" s="3">
        <v>1318.03</v>
      </c>
      <c r="F509" s="3">
        <v>12000</v>
      </c>
      <c r="G509" s="3">
        <v>443.16</v>
      </c>
      <c r="H509" s="72">
        <v>2016</v>
      </c>
      <c r="I509" s="28"/>
      <c r="J509" s="28"/>
    </row>
    <row r="510" spans="1:10" x14ac:dyDescent="0.25">
      <c r="A510" t="s">
        <v>1431</v>
      </c>
      <c r="B510" t="s">
        <v>1858</v>
      </c>
      <c r="C510" t="s">
        <v>3505</v>
      </c>
      <c r="D510" t="s">
        <v>49</v>
      </c>
      <c r="E510" s="3">
        <v>1420.36</v>
      </c>
      <c r="F510" s="3">
        <v>12900</v>
      </c>
      <c r="G510" s="3">
        <v>476.39699999999999</v>
      </c>
      <c r="H510" s="72">
        <v>2016</v>
      </c>
      <c r="I510" s="28"/>
      <c r="J510" s="28"/>
    </row>
    <row r="511" spans="1:10" x14ac:dyDescent="0.25">
      <c r="A511" t="s">
        <v>1431</v>
      </c>
      <c r="B511" t="s">
        <v>1858</v>
      </c>
      <c r="C511" t="s">
        <v>3506</v>
      </c>
      <c r="D511" t="s">
        <v>49</v>
      </c>
      <c r="E511" s="3">
        <v>12545.52</v>
      </c>
      <c r="F511" s="3">
        <v>180000</v>
      </c>
      <c r="G511" s="3">
        <v>6647.4000000000005</v>
      </c>
      <c r="H511" s="72">
        <v>2016</v>
      </c>
      <c r="I511" s="28"/>
      <c r="J511" s="28"/>
    </row>
    <row r="512" spans="1:10" x14ac:dyDescent="0.25">
      <c r="A512" t="s">
        <v>1431</v>
      </c>
      <c r="B512" t="s">
        <v>1858</v>
      </c>
      <c r="C512" t="s">
        <v>3507</v>
      </c>
      <c r="D512" t="s">
        <v>49</v>
      </c>
      <c r="E512" s="3">
        <v>38182.93</v>
      </c>
      <c r="F512" s="3">
        <v>1120000</v>
      </c>
      <c r="G512" s="3">
        <v>41361.599999999999</v>
      </c>
      <c r="H512" s="72">
        <v>2016</v>
      </c>
      <c r="I512" s="28"/>
      <c r="J512" s="28"/>
    </row>
    <row r="513" spans="1:10" x14ac:dyDescent="0.25">
      <c r="A513" t="s">
        <v>1431</v>
      </c>
      <c r="B513" t="s">
        <v>1858</v>
      </c>
      <c r="C513" t="s">
        <v>3508</v>
      </c>
      <c r="D513" t="s">
        <v>23</v>
      </c>
      <c r="E513" s="3">
        <v>6348</v>
      </c>
      <c r="F513" s="3">
        <v>69500</v>
      </c>
      <c r="G513" s="3">
        <v>2566.6350000000002</v>
      </c>
      <c r="H513" s="72">
        <v>2016</v>
      </c>
      <c r="I513" s="28"/>
      <c r="J513" s="28"/>
    </row>
    <row r="514" spans="1:10" x14ac:dyDescent="0.25">
      <c r="A514" t="s">
        <v>1431</v>
      </c>
      <c r="B514" t="s">
        <v>1858</v>
      </c>
      <c r="C514" t="s">
        <v>3509</v>
      </c>
      <c r="D514" t="s">
        <v>49</v>
      </c>
      <c r="E514" s="3">
        <v>44909.86</v>
      </c>
      <c r="F514" s="3">
        <v>365600</v>
      </c>
      <c r="G514" s="3">
        <v>13501.608</v>
      </c>
      <c r="H514" s="72">
        <v>2016</v>
      </c>
      <c r="I514" s="28"/>
      <c r="J514" s="28"/>
    </row>
    <row r="515" spans="1:10" x14ac:dyDescent="0.25">
      <c r="A515" t="s">
        <v>1431</v>
      </c>
      <c r="B515" t="s">
        <v>1858</v>
      </c>
      <c r="C515" t="s">
        <v>3510</v>
      </c>
      <c r="D515" t="s">
        <v>49</v>
      </c>
      <c r="E515" s="3">
        <v>23033.21</v>
      </c>
      <c r="F515" s="3">
        <v>2149700</v>
      </c>
      <c r="G515" s="3">
        <v>79388.421000000002</v>
      </c>
      <c r="H515" s="72">
        <v>2016</v>
      </c>
      <c r="I515" s="28"/>
      <c r="J515" s="28"/>
    </row>
    <row r="516" spans="1:10" x14ac:dyDescent="0.25">
      <c r="A516" t="s">
        <v>1431</v>
      </c>
      <c r="B516" t="s">
        <v>1858</v>
      </c>
      <c r="C516" t="s">
        <v>3511</v>
      </c>
      <c r="D516" t="s">
        <v>23</v>
      </c>
      <c r="E516" s="3">
        <v>1920</v>
      </c>
      <c r="F516" s="3">
        <v>331200</v>
      </c>
      <c r="G516" s="3">
        <v>12231.216</v>
      </c>
      <c r="H516" s="72">
        <v>2016</v>
      </c>
      <c r="I516" s="28"/>
      <c r="J516" s="28"/>
    </row>
    <row r="517" spans="1:10" x14ac:dyDescent="0.25">
      <c r="A517" t="s">
        <v>1431</v>
      </c>
      <c r="B517" t="s">
        <v>1858</v>
      </c>
      <c r="C517" t="s">
        <v>3512</v>
      </c>
      <c r="D517" t="s">
        <v>49</v>
      </c>
      <c r="E517" s="3">
        <v>1879.2</v>
      </c>
      <c r="F517" s="3">
        <v>80500</v>
      </c>
      <c r="G517" s="3">
        <v>2972.8650000000002</v>
      </c>
      <c r="H517" s="72">
        <v>2016</v>
      </c>
      <c r="I517" s="28"/>
      <c r="J517" s="28"/>
    </row>
    <row r="518" spans="1:10" x14ac:dyDescent="0.25">
      <c r="A518" t="s">
        <v>1431</v>
      </c>
      <c r="B518" t="s">
        <v>1858</v>
      </c>
      <c r="C518" t="s">
        <v>3513</v>
      </c>
      <c r="D518" t="s">
        <v>49</v>
      </c>
      <c r="E518" s="3">
        <v>12062</v>
      </c>
      <c r="F518" s="3">
        <v>1087100</v>
      </c>
      <c r="G518" s="3">
        <v>40146.603000000003</v>
      </c>
      <c r="H518" s="72">
        <v>2016</v>
      </c>
      <c r="I518" s="28"/>
      <c r="J518" s="28"/>
    </row>
    <row r="519" spans="1:10" x14ac:dyDescent="0.25">
      <c r="A519" t="s">
        <v>1431</v>
      </c>
      <c r="B519" t="s">
        <v>1858</v>
      </c>
      <c r="C519" t="s">
        <v>3514</v>
      </c>
      <c r="D519" t="s">
        <v>49</v>
      </c>
      <c r="E519" s="3">
        <v>14580.87</v>
      </c>
      <c r="F519" s="3">
        <v>189000</v>
      </c>
      <c r="G519" s="3">
        <v>6979.77</v>
      </c>
      <c r="H519" s="72">
        <v>2016</v>
      </c>
      <c r="I519" s="28"/>
      <c r="J519" s="28"/>
    </row>
    <row r="520" spans="1:10" x14ac:dyDescent="0.25">
      <c r="A520" t="s">
        <v>1431</v>
      </c>
      <c r="B520" t="s">
        <v>1858</v>
      </c>
      <c r="C520" t="s">
        <v>3515</v>
      </c>
      <c r="D520" t="s">
        <v>49</v>
      </c>
      <c r="E520" s="3">
        <v>1012629</v>
      </c>
      <c r="F520" s="3">
        <v>61635300</v>
      </c>
      <c r="G520" s="3">
        <v>2276191.6290000002</v>
      </c>
      <c r="H520" s="72">
        <v>2016</v>
      </c>
      <c r="I520" s="28"/>
      <c r="J520" s="28"/>
    </row>
    <row r="521" spans="1:10" x14ac:dyDescent="0.25">
      <c r="A521" t="s">
        <v>1431</v>
      </c>
      <c r="B521" t="s">
        <v>1858</v>
      </c>
      <c r="C521" t="s">
        <v>3516</v>
      </c>
      <c r="D521" t="s">
        <v>49</v>
      </c>
      <c r="E521" s="3">
        <v>57821.4</v>
      </c>
      <c r="F521" s="3">
        <v>1600000</v>
      </c>
      <c r="G521" s="3">
        <v>59088</v>
      </c>
      <c r="H521" s="72">
        <v>2016</v>
      </c>
      <c r="I521" s="28"/>
      <c r="J521" s="28"/>
    </row>
    <row r="522" spans="1:10" x14ac:dyDescent="0.25">
      <c r="A522" t="s">
        <v>1431</v>
      </c>
      <c r="B522" t="s">
        <v>1858</v>
      </c>
      <c r="C522" t="s">
        <v>3517</v>
      </c>
      <c r="D522" t="s">
        <v>49</v>
      </c>
      <c r="E522" s="3">
        <v>252631.58</v>
      </c>
      <c r="F522" s="3">
        <v>5411000</v>
      </c>
      <c r="G522" s="3">
        <v>199828.23</v>
      </c>
      <c r="H522" s="72">
        <v>2016</v>
      </c>
      <c r="I522" s="28"/>
      <c r="J522" s="28"/>
    </row>
    <row r="523" spans="1:10" x14ac:dyDescent="0.25">
      <c r="A523" t="s">
        <v>1431</v>
      </c>
      <c r="B523" t="s">
        <v>1858</v>
      </c>
      <c r="C523" t="s">
        <v>3518</v>
      </c>
      <c r="D523" t="s">
        <v>49</v>
      </c>
      <c r="E523" s="3">
        <v>126493.35</v>
      </c>
      <c r="F523" s="3">
        <v>1230400</v>
      </c>
      <c r="G523" s="3">
        <v>45438.671999999999</v>
      </c>
      <c r="H523" s="72">
        <v>2016</v>
      </c>
      <c r="I523" s="28"/>
      <c r="J523" s="28"/>
    </row>
    <row r="524" spans="1:10" x14ac:dyDescent="0.25">
      <c r="A524" t="s">
        <v>1431</v>
      </c>
      <c r="B524" t="s">
        <v>1858</v>
      </c>
      <c r="C524" t="s">
        <v>3519</v>
      </c>
      <c r="D524" t="s">
        <v>23</v>
      </c>
      <c r="E524" s="3">
        <v>2855000</v>
      </c>
      <c r="F524" s="3">
        <v>63035000</v>
      </c>
      <c r="G524" s="3">
        <v>2327882.5499999998</v>
      </c>
      <c r="H524" s="72">
        <v>2016</v>
      </c>
      <c r="I524" s="28"/>
      <c r="J524" s="28"/>
    </row>
    <row r="525" spans="1:10" x14ac:dyDescent="0.25">
      <c r="A525" t="s">
        <v>1431</v>
      </c>
      <c r="B525" t="s">
        <v>1858</v>
      </c>
      <c r="C525" t="s">
        <v>3520</v>
      </c>
      <c r="D525" t="s">
        <v>49</v>
      </c>
      <c r="E525" s="3">
        <v>205850</v>
      </c>
      <c r="F525" s="3">
        <v>3571000</v>
      </c>
      <c r="G525" s="3">
        <v>131877.03</v>
      </c>
      <c r="H525" s="72">
        <v>2016</v>
      </c>
      <c r="I525" s="28"/>
      <c r="J525" s="28"/>
    </row>
    <row r="526" spans="1:10" x14ac:dyDescent="0.25">
      <c r="A526" t="s">
        <v>1431</v>
      </c>
      <c r="B526" t="s">
        <v>1858</v>
      </c>
      <c r="C526" t="s">
        <v>3521</v>
      </c>
      <c r="D526" t="s">
        <v>49</v>
      </c>
      <c r="E526" s="3">
        <v>31165.82</v>
      </c>
      <c r="F526" s="3">
        <v>413100</v>
      </c>
      <c r="G526" s="3">
        <v>15255.782999999999</v>
      </c>
      <c r="H526" s="72">
        <v>2016</v>
      </c>
      <c r="I526" s="28"/>
      <c r="J526" s="28"/>
    </row>
    <row r="527" spans="1:10" x14ac:dyDescent="0.25">
      <c r="A527" t="s">
        <v>1431</v>
      </c>
      <c r="B527" t="s">
        <v>1858</v>
      </c>
      <c r="C527" t="s">
        <v>3522</v>
      </c>
      <c r="D527" t="s">
        <v>49</v>
      </c>
      <c r="E527" s="3">
        <v>12321.99</v>
      </c>
      <c r="F527" s="3">
        <v>89600</v>
      </c>
      <c r="G527" s="3">
        <v>3308.9279999999999</v>
      </c>
      <c r="H527" s="72">
        <v>2016</v>
      </c>
      <c r="I527" s="28"/>
      <c r="J527" s="28"/>
    </row>
    <row r="528" spans="1:10" x14ac:dyDescent="0.25">
      <c r="A528" t="s">
        <v>1431</v>
      </c>
      <c r="B528" t="s">
        <v>1858</v>
      </c>
      <c r="C528" t="s">
        <v>3523</v>
      </c>
      <c r="D528" t="s">
        <v>49</v>
      </c>
      <c r="E528" s="3">
        <v>9053.25</v>
      </c>
      <c r="F528" s="3">
        <v>102400</v>
      </c>
      <c r="G528" s="3">
        <v>3781.6320000000001</v>
      </c>
      <c r="H528" s="72">
        <v>2016</v>
      </c>
      <c r="I528" s="28"/>
      <c r="J528" s="28"/>
    </row>
    <row r="529" spans="1:10" x14ac:dyDescent="0.25">
      <c r="A529" t="s">
        <v>1431</v>
      </c>
      <c r="B529" t="s">
        <v>1858</v>
      </c>
      <c r="C529" t="s">
        <v>3524</v>
      </c>
      <c r="D529" t="s">
        <v>49</v>
      </c>
      <c r="E529" s="3">
        <v>11329.12</v>
      </c>
      <c r="F529" s="3">
        <v>95200</v>
      </c>
      <c r="G529" s="3">
        <v>3515.7359999999999</v>
      </c>
      <c r="H529" s="72">
        <v>2016</v>
      </c>
      <c r="I529" s="28"/>
      <c r="J529" s="28"/>
    </row>
    <row r="530" spans="1:10" x14ac:dyDescent="0.25">
      <c r="A530" t="s">
        <v>1431</v>
      </c>
      <c r="B530" t="s">
        <v>1858</v>
      </c>
      <c r="C530" t="s">
        <v>3525</v>
      </c>
      <c r="D530" t="s">
        <v>49</v>
      </c>
      <c r="E530" s="3">
        <v>12092.77</v>
      </c>
      <c r="F530" s="3">
        <v>88000</v>
      </c>
      <c r="G530" s="3">
        <v>3249.84</v>
      </c>
      <c r="H530" s="72">
        <v>2016</v>
      </c>
      <c r="I530" s="28"/>
      <c r="J530" s="28"/>
    </row>
    <row r="531" spans="1:10" x14ac:dyDescent="0.25">
      <c r="A531" t="s">
        <v>1431</v>
      </c>
      <c r="B531" t="s">
        <v>1858</v>
      </c>
      <c r="C531" t="s">
        <v>3526</v>
      </c>
      <c r="D531" t="s">
        <v>49</v>
      </c>
      <c r="E531" s="3">
        <v>12331.66</v>
      </c>
      <c r="F531" s="3">
        <v>97600</v>
      </c>
      <c r="G531" s="3">
        <v>3604.3679999999999</v>
      </c>
      <c r="H531" s="72">
        <v>2016</v>
      </c>
      <c r="I531" s="28"/>
      <c r="J531" s="28"/>
    </row>
    <row r="532" spans="1:10" x14ac:dyDescent="0.25">
      <c r="A532" t="s">
        <v>1431</v>
      </c>
      <c r="B532" t="s">
        <v>1858</v>
      </c>
      <c r="C532" t="s">
        <v>3527</v>
      </c>
      <c r="D532" t="s">
        <v>49</v>
      </c>
      <c r="E532" s="3">
        <v>10120.219999999999</v>
      </c>
      <c r="F532" s="3">
        <v>95200</v>
      </c>
      <c r="G532" s="3">
        <v>3515.7359999999999</v>
      </c>
      <c r="H532" s="72">
        <v>2016</v>
      </c>
      <c r="I532" s="28"/>
      <c r="J532" s="28"/>
    </row>
    <row r="533" spans="1:10" x14ac:dyDescent="0.25">
      <c r="A533" t="s">
        <v>1431</v>
      </c>
      <c r="B533" t="s">
        <v>1858</v>
      </c>
      <c r="C533" t="s">
        <v>3528</v>
      </c>
      <c r="D533" t="s">
        <v>49</v>
      </c>
      <c r="E533" s="3">
        <v>11575.67</v>
      </c>
      <c r="F533" s="3">
        <v>95200</v>
      </c>
      <c r="G533" s="3">
        <v>3515.7359999999999</v>
      </c>
      <c r="H533" s="72">
        <v>2016</v>
      </c>
      <c r="I533" s="28"/>
      <c r="J533" s="28"/>
    </row>
    <row r="534" spans="1:10" x14ac:dyDescent="0.25">
      <c r="A534" t="s">
        <v>1431</v>
      </c>
      <c r="B534" t="s">
        <v>1858</v>
      </c>
      <c r="C534" t="s">
        <v>3529</v>
      </c>
      <c r="D534" t="s">
        <v>49</v>
      </c>
      <c r="E534" s="3">
        <v>11123.14</v>
      </c>
      <c r="F534" s="3">
        <v>91200</v>
      </c>
      <c r="G534" s="3">
        <v>3368.0160000000001</v>
      </c>
      <c r="H534" s="72">
        <v>2016</v>
      </c>
      <c r="I534" s="28"/>
      <c r="J534" s="28"/>
    </row>
    <row r="535" spans="1:10" x14ac:dyDescent="0.25">
      <c r="A535" t="s">
        <v>1431</v>
      </c>
      <c r="B535" t="s">
        <v>1858</v>
      </c>
      <c r="C535" t="s">
        <v>3530</v>
      </c>
      <c r="D535" t="s">
        <v>49</v>
      </c>
      <c r="E535" s="3">
        <v>13513.93</v>
      </c>
      <c r="F535" s="3">
        <v>107200</v>
      </c>
      <c r="G535" s="3">
        <v>3958.8960000000002</v>
      </c>
      <c r="H535" s="72">
        <v>2016</v>
      </c>
      <c r="I535" s="28"/>
      <c r="J535" s="28"/>
    </row>
    <row r="536" spans="1:10" x14ac:dyDescent="0.25">
      <c r="A536" t="s">
        <v>1431</v>
      </c>
      <c r="B536" t="s">
        <v>1858</v>
      </c>
      <c r="C536" t="s">
        <v>3531</v>
      </c>
      <c r="D536" t="s">
        <v>49</v>
      </c>
      <c r="E536" s="3">
        <v>12455.69</v>
      </c>
      <c r="F536" s="3">
        <v>94400</v>
      </c>
      <c r="G536" s="3">
        <v>3486.192</v>
      </c>
      <c r="H536" s="72">
        <v>2016</v>
      </c>
      <c r="I536" s="28"/>
      <c r="J536" s="28"/>
    </row>
    <row r="537" spans="1:10" x14ac:dyDescent="0.25">
      <c r="A537" t="s">
        <v>1431</v>
      </c>
      <c r="B537" t="s">
        <v>1858</v>
      </c>
      <c r="C537" t="s">
        <v>3532</v>
      </c>
      <c r="D537" t="s">
        <v>49</v>
      </c>
      <c r="E537" s="3">
        <v>59553.3</v>
      </c>
      <c r="F537" s="3">
        <v>493000</v>
      </c>
      <c r="G537" s="3">
        <v>18206.490000000002</v>
      </c>
      <c r="H537" s="72">
        <v>2016</v>
      </c>
      <c r="I537" s="28"/>
      <c r="J537" s="28"/>
    </row>
    <row r="538" spans="1:10" x14ac:dyDescent="0.25">
      <c r="A538" t="s">
        <v>1431</v>
      </c>
      <c r="B538" t="s">
        <v>1858</v>
      </c>
      <c r="C538" t="s">
        <v>3533</v>
      </c>
      <c r="D538" t="s">
        <v>49</v>
      </c>
      <c r="E538" s="3">
        <v>66752.509999999995</v>
      </c>
      <c r="F538" s="3">
        <v>404600</v>
      </c>
      <c r="G538" s="3">
        <v>14941.878000000001</v>
      </c>
      <c r="H538" s="72">
        <v>2016</v>
      </c>
      <c r="I538" s="28"/>
      <c r="J538" s="28"/>
    </row>
    <row r="539" spans="1:10" x14ac:dyDescent="0.25">
      <c r="A539" t="s">
        <v>1431</v>
      </c>
      <c r="B539" t="s">
        <v>1858</v>
      </c>
      <c r="C539" t="s">
        <v>3534</v>
      </c>
      <c r="D539" t="s">
        <v>49</v>
      </c>
      <c r="E539" s="3">
        <v>4093.29</v>
      </c>
      <c r="F539" s="3">
        <v>336500</v>
      </c>
      <c r="G539" s="3">
        <v>12426.945</v>
      </c>
      <c r="H539" s="72">
        <v>2016</v>
      </c>
      <c r="I539" s="28"/>
      <c r="J539" s="28"/>
    </row>
    <row r="540" spans="1:10" x14ac:dyDescent="0.25">
      <c r="A540" t="s">
        <v>1431</v>
      </c>
      <c r="B540" t="s">
        <v>1858</v>
      </c>
      <c r="C540" t="s">
        <v>3535</v>
      </c>
      <c r="D540" t="s">
        <v>49</v>
      </c>
      <c r="E540" s="3">
        <v>36266.14</v>
      </c>
      <c r="F540" s="3">
        <v>5131900</v>
      </c>
      <c r="G540" s="3">
        <v>189521.06700000001</v>
      </c>
      <c r="H540" s="72">
        <v>2016</v>
      </c>
      <c r="I540" s="28"/>
      <c r="J540" s="28"/>
    </row>
    <row r="541" spans="1:10" x14ac:dyDescent="0.25">
      <c r="A541" t="s">
        <v>1431</v>
      </c>
      <c r="B541" t="s">
        <v>1858</v>
      </c>
      <c r="C541" t="s">
        <v>3536</v>
      </c>
      <c r="D541" s="20" t="s">
        <v>49</v>
      </c>
      <c r="E541" s="3">
        <v>20891.93</v>
      </c>
      <c r="F541" s="3">
        <v>6843400</v>
      </c>
      <c r="G541" s="3">
        <v>252726.76200000002</v>
      </c>
      <c r="H541" s="72">
        <v>2016</v>
      </c>
      <c r="I541" s="28"/>
      <c r="J541" s="28"/>
    </row>
    <row r="542" spans="1:10" x14ac:dyDescent="0.25">
      <c r="A542" t="s">
        <v>1431</v>
      </c>
      <c r="B542" t="s">
        <v>1858</v>
      </c>
      <c r="C542" t="s">
        <v>3537</v>
      </c>
      <c r="D542" t="s">
        <v>49</v>
      </c>
      <c r="E542" s="3">
        <v>96210.3</v>
      </c>
      <c r="F542" s="3">
        <v>285500</v>
      </c>
      <c r="G542" s="3">
        <v>10543.514999999999</v>
      </c>
      <c r="H542" s="72">
        <v>2016</v>
      </c>
      <c r="I542" s="28"/>
      <c r="J542" s="28"/>
    </row>
    <row r="543" spans="1:10" x14ac:dyDescent="0.25">
      <c r="A543" t="s">
        <v>1431</v>
      </c>
      <c r="B543" t="s">
        <v>1858</v>
      </c>
      <c r="C543" t="s">
        <v>3538</v>
      </c>
      <c r="D543" t="s">
        <v>49</v>
      </c>
      <c r="E543" s="3">
        <v>40147.370000000003</v>
      </c>
      <c r="F543" s="3">
        <v>424800</v>
      </c>
      <c r="G543" s="3">
        <v>15687.864</v>
      </c>
      <c r="H543" s="72">
        <v>2016</v>
      </c>
      <c r="I543" s="28"/>
      <c r="J543" s="28"/>
    </row>
    <row r="544" spans="1:10" x14ac:dyDescent="0.25">
      <c r="A544" t="s">
        <v>1431</v>
      </c>
      <c r="B544" t="s">
        <v>1858</v>
      </c>
      <c r="C544" t="s">
        <v>3539</v>
      </c>
      <c r="D544" s="20" t="s">
        <v>49</v>
      </c>
      <c r="E544" s="3">
        <v>45604</v>
      </c>
      <c r="F544" s="22">
        <v>189000</v>
      </c>
      <c r="G544" s="22">
        <v>6979.77</v>
      </c>
      <c r="H544" s="72">
        <v>2016</v>
      </c>
      <c r="I544" s="28"/>
      <c r="J544" s="28"/>
    </row>
    <row r="545" spans="1:10" x14ac:dyDescent="0.25">
      <c r="A545" t="s">
        <v>1431</v>
      </c>
      <c r="B545" t="s">
        <v>1858</v>
      </c>
      <c r="C545" t="s">
        <v>3540</v>
      </c>
      <c r="D545" t="s">
        <v>49</v>
      </c>
      <c r="E545" s="3">
        <v>16926.62</v>
      </c>
      <c r="F545" s="3">
        <v>397300</v>
      </c>
      <c r="G545" s="3">
        <v>14672.289000000001</v>
      </c>
      <c r="H545" s="72">
        <v>2016</v>
      </c>
      <c r="I545" s="28"/>
      <c r="J545" s="28"/>
    </row>
    <row r="546" spans="1:10" x14ac:dyDescent="0.25">
      <c r="A546" t="s">
        <v>1431</v>
      </c>
      <c r="B546" t="s">
        <v>1858</v>
      </c>
      <c r="C546" t="s">
        <v>3541</v>
      </c>
      <c r="D546" s="20" t="s">
        <v>49</v>
      </c>
      <c r="E546" s="3">
        <v>35017.910000000003</v>
      </c>
      <c r="F546" s="3">
        <v>3479000</v>
      </c>
      <c r="G546" s="3">
        <v>128479.47</v>
      </c>
      <c r="H546" s="72">
        <v>2016</v>
      </c>
      <c r="I546" s="28"/>
      <c r="J546" s="28"/>
    </row>
    <row r="547" spans="1:10" x14ac:dyDescent="0.25">
      <c r="A547" t="s">
        <v>1431</v>
      </c>
      <c r="B547" t="s">
        <v>1858</v>
      </c>
      <c r="C547" t="s">
        <v>3542</v>
      </c>
      <c r="D547" t="s">
        <v>49</v>
      </c>
      <c r="E547" s="3">
        <v>200418</v>
      </c>
      <c r="F547" s="3">
        <v>300000</v>
      </c>
      <c r="G547" s="3">
        <v>11079</v>
      </c>
      <c r="H547" s="72">
        <v>2016</v>
      </c>
      <c r="I547" s="28"/>
      <c r="J547" s="28"/>
    </row>
    <row r="548" spans="1:10" x14ac:dyDescent="0.25">
      <c r="A548" t="s">
        <v>1431</v>
      </c>
      <c r="B548" t="s">
        <v>1858</v>
      </c>
      <c r="C548" t="s">
        <v>3543</v>
      </c>
      <c r="D548" t="s">
        <v>49</v>
      </c>
      <c r="E548" s="3">
        <v>700304</v>
      </c>
      <c r="F548" s="3">
        <v>5250000</v>
      </c>
      <c r="G548" s="3">
        <v>193882.5</v>
      </c>
      <c r="H548" s="72">
        <v>2016</v>
      </c>
      <c r="I548" s="28"/>
      <c r="J548" s="28"/>
    </row>
    <row r="549" spans="1:10" x14ac:dyDescent="0.25">
      <c r="A549" t="s">
        <v>1431</v>
      </c>
      <c r="B549" t="s">
        <v>1858</v>
      </c>
      <c r="C549" t="s">
        <v>3544</v>
      </c>
      <c r="D549" t="s">
        <v>49</v>
      </c>
      <c r="E549" s="3">
        <v>308884</v>
      </c>
      <c r="F549" s="22">
        <v>4598300</v>
      </c>
      <c r="G549" s="22">
        <v>169815.21900000001</v>
      </c>
      <c r="H549" s="72">
        <v>2016</v>
      </c>
      <c r="I549" s="28"/>
      <c r="J549" s="28"/>
    </row>
    <row r="550" spans="1:10" x14ac:dyDescent="0.25">
      <c r="A550" t="s">
        <v>1431</v>
      </c>
      <c r="B550" t="s">
        <v>1858</v>
      </c>
      <c r="C550" t="s">
        <v>3545</v>
      </c>
      <c r="D550" t="s">
        <v>49</v>
      </c>
      <c r="E550" s="3">
        <v>255732</v>
      </c>
      <c r="F550" s="3">
        <v>1024000</v>
      </c>
      <c r="G550" s="3">
        <v>37816.32</v>
      </c>
      <c r="H550" s="72">
        <v>2016</v>
      </c>
      <c r="I550" s="28"/>
      <c r="J550" s="28"/>
    </row>
    <row r="551" spans="1:10" x14ac:dyDescent="0.25">
      <c r="A551" t="s">
        <v>1431</v>
      </c>
      <c r="B551" t="s">
        <v>1858</v>
      </c>
      <c r="C551" t="s">
        <v>3546</v>
      </c>
      <c r="D551" t="s">
        <v>23</v>
      </c>
      <c r="E551" s="3">
        <v>3984447</v>
      </c>
      <c r="F551" s="3">
        <v>114750000</v>
      </c>
      <c r="G551" s="3">
        <v>4237717.5</v>
      </c>
      <c r="H551" s="72">
        <v>2016</v>
      </c>
      <c r="I551" s="28"/>
      <c r="J551" s="28"/>
    </row>
    <row r="552" spans="1:10" x14ac:dyDescent="0.25">
      <c r="A552" t="s">
        <v>419</v>
      </c>
      <c r="B552" t="s">
        <v>1170</v>
      </c>
      <c r="C552" t="s">
        <v>3630</v>
      </c>
      <c r="D552" t="s">
        <v>23</v>
      </c>
      <c r="E552" s="3">
        <v>356665.52</v>
      </c>
      <c r="F552" s="3">
        <v>12049100</v>
      </c>
      <c r="G552" s="3">
        <v>434731.53</v>
      </c>
      <c r="H552" s="72">
        <v>2020</v>
      </c>
      <c r="I552" s="28"/>
      <c r="J552" s="28"/>
    </row>
    <row r="553" spans="1:10" x14ac:dyDescent="0.25">
      <c r="A553" t="s">
        <v>1433</v>
      </c>
      <c r="B553" t="s">
        <v>3864</v>
      </c>
      <c r="C553" t="s">
        <v>3631</v>
      </c>
      <c r="D553" t="s">
        <v>7</v>
      </c>
      <c r="E553" s="3">
        <v>162141.38</v>
      </c>
      <c r="F553" s="3">
        <v>10096900</v>
      </c>
      <c r="G553" s="3">
        <v>536650.23999999999</v>
      </c>
      <c r="H553" s="72">
        <v>2020</v>
      </c>
      <c r="I553" s="28"/>
      <c r="J553" s="28"/>
    </row>
    <row r="554" spans="1:10" x14ac:dyDescent="0.25">
      <c r="A554" t="s">
        <v>1433</v>
      </c>
      <c r="B554" t="s">
        <v>3864</v>
      </c>
      <c r="C554" t="s">
        <v>3632</v>
      </c>
      <c r="D554" s="20" t="s">
        <v>7</v>
      </c>
      <c r="E554" s="3">
        <v>99799.3</v>
      </c>
      <c r="F554" s="3">
        <v>11491000</v>
      </c>
      <c r="G554" s="3">
        <v>610746.65</v>
      </c>
      <c r="H554" s="72">
        <v>2020</v>
      </c>
      <c r="I554" s="28"/>
      <c r="J554" s="28"/>
    </row>
    <row r="555" spans="1:10" x14ac:dyDescent="0.25">
      <c r="A555" t="s">
        <v>1433</v>
      </c>
      <c r="B555" t="s">
        <v>3864</v>
      </c>
      <c r="C555" t="s">
        <v>2222</v>
      </c>
      <c r="D555" t="s">
        <v>7</v>
      </c>
      <c r="E555" s="3">
        <v>105958.8</v>
      </c>
      <c r="F555" s="3">
        <v>14132600</v>
      </c>
      <c r="G555" s="3">
        <v>751147.69</v>
      </c>
      <c r="H555" s="72">
        <v>2020</v>
      </c>
      <c r="I555" s="28"/>
      <c r="J555" s="28"/>
    </row>
    <row r="556" spans="1:10" x14ac:dyDescent="0.25">
      <c r="A556" t="s">
        <v>1433</v>
      </c>
      <c r="B556" t="s">
        <v>3864</v>
      </c>
      <c r="C556" t="s">
        <v>2223</v>
      </c>
      <c r="D556" t="s">
        <v>7</v>
      </c>
      <c r="E556" s="3">
        <v>196245.2</v>
      </c>
      <c r="F556" s="3">
        <v>11734700</v>
      </c>
      <c r="G556" s="3">
        <v>623699.31000000006</v>
      </c>
      <c r="H556" s="72">
        <v>2020</v>
      </c>
      <c r="I556" s="28"/>
      <c r="J556" s="28"/>
    </row>
    <row r="557" spans="1:10" x14ac:dyDescent="0.25">
      <c r="A557" t="s">
        <v>1433</v>
      </c>
      <c r="B557" t="s">
        <v>3864</v>
      </c>
      <c r="C557" t="s">
        <v>2224</v>
      </c>
      <c r="D557" t="s">
        <v>7</v>
      </c>
      <c r="E557" s="3">
        <v>353158.67</v>
      </c>
      <c r="F557" s="3">
        <v>19265200</v>
      </c>
      <c r="G557" s="3">
        <v>1023945.38</v>
      </c>
      <c r="H557" s="72">
        <v>2020</v>
      </c>
      <c r="I557" s="28"/>
      <c r="J557" s="28"/>
    </row>
    <row r="558" spans="1:10" x14ac:dyDescent="0.25">
      <c r="A558" t="s">
        <v>1433</v>
      </c>
      <c r="B558" t="s">
        <v>3864</v>
      </c>
      <c r="C558" t="s">
        <v>2225</v>
      </c>
      <c r="D558" s="20" t="s">
        <v>7</v>
      </c>
      <c r="E558" s="3">
        <v>107019</v>
      </c>
      <c r="F558" s="22">
        <v>263200</v>
      </c>
      <c r="G558" s="22">
        <v>13989.08</v>
      </c>
      <c r="H558" s="72">
        <v>2020</v>
      </c>
      <c r="I558" s="28"/>
      <c r="J558" s="28"/>
    </row>
    <row r="559" spans="1:10" x14ac:dyDescent="0.25">
      <c r="A559" t="s">
        <v>1433</v>
      </c>
      <c r="B559" t="s">
        <v>3864</v>
      </c>
      <c r="C559" t="s">
        <v>3633</v>
      </c>
      <c r="D559" s="20" t="s">
        <v>7</v>
      </c>
      <c r="E559" s="3">
        <v>24539.25</v>
      </c>
      <c r="F559" s="3">
        <v>3450100</v>
      </c>
      <c r="G559" s="3">
        <v>183372.82</v>
      </c>
      <c r="H559" s="72">
        <v>2020</v>
      </c>
      <c r="I559" s="28"/>
      <c r="J559" s="28"/>
    </row>
    <row r="560" spans="1:10" x14ac:dyDescent="0.25">
      <c r="A560" t="s">
        <v>1433</v>
      </c>
      <c r="B560" t="s">
        <v>3864</v>
      </c>
      <c r="C560" t="s">
        <v>2226</v>
      </c>
      <c r="D560" t="s">
        <v>7</v>
      </c>
      <c r="E560" s="3">
        <v>55652</v>
      </c>
      <c r="F560" s="3">
        <v>6231300</v>
      </c>
      <c r="G560" s="3">
        <v>331193.59999999998</v>
      </c>
      <c r="H560" s="72">
        <v>2020</v>
      </c>
      <c r="I560" s="28"/>
      <c r="J560" s="28"/>
    </row>
    <row r="561" spans="1:10" x14ac:dyDescent="0.25">
      <c r="A561" t="s">
        <v>1433</v>
      </c>
      <c r="B561" t="s">
        <v>3864</v>
      </c>
      <c r="C561" t="s">
        <v>2227</v>
      </c>
      <c r="D561" t="s">
        <v>7</v>
      </c>
      <c r="E561" s="3">
        <v>13813.22</v>
      </c>
      <c r="F561" s="3">
        <v>234500</v>
      </c>
      <c r="G561" s="3">
        <v>12463.68</v>
      </c>
      <c r="H561" s="72">
        <v>2020</v>
      </c>
      <c r="I561" s="28"/>
      <c r="J561" s="28"/>
    </row>
    <row r="562" spans="1:10" x14ac:dyDescent="0.25">
      <c r="A562" t="s">
        <v>1433</v>
      </c>
      <c r="B562" t="s">
        <v>3864</v>
      </c>
      <c r="C562" t="s">
        <v>2228</v>
      </c>
      <c r="D562" t="s">
        <v>7</v>
      </c>
      <c r="E562" s="3">
        <v>47010.6</v>
      </c>
      <c r="F562" s="3">
        <v>8822500</v>
      </c>
      <c r="G562" s="3">
        <v>468915.88</v>
      </c>
      <c r="H562" s="72">
        <v>2020</v>
      </c>
      <c r="I562" s="28"/>
      <c r="J562" s="28"/>
    </row>
    <row r="563" spans="1:10" x14ac:dyDescent="0.25">
      <c r="A563" t="s">
        <v>1433</v>
      </c>
      <c r="B563" t="s">
        <v>3864</v>
      </c>
      <c r="C563" t="s">
        <v>2229</v>
      </c>
      <c r="D563" t="s">
        <v>7</v>
      </c>
      <c r="E563" s="3">
        <v>120836.2</v>
      </c>
      <c r="F563" s="3">
        <v>7802600</v>
      </c>
      <c r="G563" s="3">
        <v>414708.19</v>
      </c>
      <c r="H563" s="72">
        <v>2020</v>
      </c>
      <c r="I563" s="28"/>
      <c r="J563" s="28"/>
    </row>
    <row r="564" spans="1:10" x14ac:dyDescent="0.25">
      <c r="A564" t="s">
        <v>1433</v>
      </c>
      <c r="B564" t="s">
        <v>3864</v>
      </c>
      <c r="C564" t="s">
        <v>3634</v>
      </c>
      <c r="D564" t="s">
        <v>7</v>
      </c>
      <c r="E564" s="3">
        <v>68265.240000000005</v>
      </c>
      <c r="F564" s="3">
        <v>8032400</v>
      </c>
      <c r="G564" s="3">
        <v>426922.06</v>
      </c>
      <c r="H564" s="72">
        <v>2020</v>
      </c>
      <c r="I564" s="28"/>
      <c r="J564" s="28"/>
    </row>
    <row r="565" spans="1:10" x14ac:dyDescent="0.25">
      <c r="A565" t="s">
        <v>1433</v>
      </c>
      <c r="B565" t="s">
        <v>3864</v>
      </c>
      <c r="C565" t="s">
        <v>2230</v>
      </c>
      <c r="D565" t="s">
        <v>7</v>
      </c>
      <c r="E565" s="3">
        <v>57759</v>
      </c>
      <c r="F565" s="3">
        <v>1288500</v>
      </c>
      <c r="G565" s="3">
        <v>68483.78</v>
      </c>
      <c r="H565" s="72">
        <v>2020</v>
      </c>
      <c r="I565" s="28"/>
      <c r="J565" s="28"/>
    </row>
    <row r="566" spans="1:10" x14ac:dyDescent="0.25">
      <c r="A566" t="s">
        <v>1433</v>
      </c>
      <c r="B566" t="s">
        <v>3864</v>
      </c>
      <c r="C566" t="s">
        <v>3635</v>
      </c>
      <c r="D566" t="s">
        <v>7</v>
      </c>
      <c r="E566" s="3">
        <v>51244.54</v>
      </c>
      <c r="F566" s="3">
        <v>3098300</v>
      </c>
      <c r="G566" s="3">
        <v>164674.65</v>
      </c>
      <c r="H566" s="72">
        <v>2020</v>
      </c>
      <c r="I566" s="28"/>
      <c r="J566" s="28"/>
    </row>
    <row r="567" spans="1:10" x14ac:dyDescent="0.25">
      <c r="A567" t="s">
        <v>1433</v>
      </c>
      <c r="B567" t="s">
        <v>3864</v>
      </c>
      <c r="C567" t="s">
        <v>3636</v>
      </c>
      <c r="D567" s="20" t="s">
        <v>7</v>
      </c>
      <c r="E567" s="3">
        <v>34635.68</v>
      </c>
      <c r="F567" s="22">
        <v>3271900</v>
      </c>
      <c r="G567" s="22">
        <v>173901.49</v>
      </c>
      <c r="H567" s="72">
        <v>2020</v>
      </c>
      <c r="I567" s="28"/>
      <c r="J567" s="28"/>
    </row>
    <row r="568" spans="1:10" x14ac:dyDescent="0.25">
      <c r="A568" t="s">
        <v>1433</v>
      </c>
      <c r="B568" t="s">
        <v>3864</v>
      </c>
      <c r="C568" t="s">
        <v>3637</v>
      </c>
      <c r="D568" t="s">
        <v>7</v>
      </c>
      <c r="E568" s="3">
        <v>36815.64</v>
      </c>
      <c r="F568" s="3">
        <v>3363700</v>
      </c>
      <c r="G568" s="3">
        <v>178780.66</v>
      </c>
      <c r="H568" s="72">
        <v>2020</v>
      </c>
      <c r="I568" s="28"/>
      <c r="J568" s="28"/>
    </row>
    <row r="569" spans="1:10" x14ac:dyDescent="0.25">
      <c r="A569" t="s">
        <v>1433</v>
      </c>
      <c r="B569" t="s">
        <v>3864</v>
      </c>
      <c r="C569" t="s">
        <v>3638</v>
      </c>
      <c r="D569" t="s">
        <v>7</v>
      </c>
      <c r="E569" s="3">
        <v>110896.09</v>
      </c>
      <c r="F569" s="3">
        <v>7027000</v>
      </c>
      <c r="G569" s="3">
        <v>373485.05</v>
      </c>
      <c r="H569" s="72">
        <v>2020</v>
      </c>
      <c r="I569" s="28"/>
      <c r="J569" s="28"/>
    </row>
    <row r="570" spans="1:10" x14ac:dyDescent="0.25">
      <c r="A570" t="s">
        <v>1433</v>
      </c>
      <c r="B570" t="s">
        <v>3864</v>
      </c>
      <c r="C570" t="s">
        <v>3639</v>
      </c>
      <c r="D570" t="s">
        <v>7</v>
      </c>
      <c r="E570" s="3">
        <v>204500</v>
      </c>
      <c r="F570" s="3">
        <v>26109900</v>
      </c>
      <c r="G570" s="3">
        <v>1387741.19</v>
      </c>
      <c r="H570" s="72">
        <v>2020</v>
      </c>
      <c r="I570" s="28"/>
      <c r="J570" s="28"/>
    </row>
    <row r="571" spans="1:10" x14ac:dyDescent="0.25">
      <c r="A571" t="s">
        <v>1433</v>
      </c>
      <c r="B571" t="s">
        <v>3864</v>
      </c>
      <c r="C571" t="s">
        <v>3640</v>
      </c>
      <c r="D571" t="s">
        <v>7</v>
      </c>
      <c r="E571" s="3">
        <v>66465</v>
      </c>
      <c r="F571" s="3">
        <v>2820000</v>
      </c>
      <c r="G571" s="3">
        <v>149883</v>
      </c>
      <c r="H571" s="72">
        <v>2020</v>
      </c>
      <c r="I571" s="28"/>
      <c r="J571" s="28"/>
    </row>
    <row r="572" spans="1:10" x14ac:dyDescent="0.25">
      <c r="A572" t="s">
        <v>1433</v>
      </c>
      <c r="B572" t="s">
        <v>3864</v>
      </c>
      <c r="C572" t="s">
        <v>3641</v>
      </c>
      <c r="D572" t="s">
        <v>7</v>
      </c>
      <c r="E572" s="3">
        <v>60692.7</v>
      </c>
      <c r="F572" s="3">
        <v>9227100</v>
      </c>
      <c r="G572" s="3">
        <v>490420.37</v>
      </c>
      <c r="H572" s="72">
        <v>2020</v>
      </c>
      <c r="I572" s="28"/>
      <c r="J572" s="28"/>
    </row>
    <row r="573" spans="1:10" x14ac:dyDescent="0.25">
      <c r="A573" t="s">
        <v>1433</v>
      </c>
      <c r="B573" t="s">
        <v>3864</v>
      </c>
      <c r="C573" t="s">
        <v>3642</v>
      </c>
      <c r="D573" t="s">
        <v>7</v>
      </c>
      <c r="E573" s="3">
        <v>32901.96</v>
      </c>
      <c r="F573" s="3">
        <v>6086000</v>
      </c>
      <c r="G573" s="3">
        <v>323470.90000000002</v>
      </c>
      <c r="H573" s="72">
        <v>2020</v>
      </c>
      <c r="I573" s="28"/>
      <c r="J573" s="28"/>
    </row>
    <row r="574" spans="1:10" x14ac:dyDescent="0.25">
      <c r="A574" t="s">
        <v>420</v>
      </c>
      <c r="B574" t="s">
        <v>1171</v>
      </c>
      <c r="C574" t="s">
        <v>421</v>
      </c>
      <c r="D574" t="s">
        <v>49</v>
      </c>
      <c r="E574" s="3">
        <v>656231.36</v>
      </c>
      <c r="F574" s="3">
        <v>51454800</v>
      </c>
      <c r="G574" s="3">
        <v>1620826.2000000002</v>
      </c>
      <c r="H574" s="72">
        <v>2019</v>
      </c>
      <c r="I574" s="28"/>
      <c r="J574" s="28"/>
    </row>
    <row r="575" spans="1:10" x14ac:dyDescent="0.25">
      <c r="A575" t="s">
        <v>420</v>
      </c>
      <c r="B575" t="s">
        <v>1171</v>
      </c>
      <c r="C575" t="s">
        <v>422</v>
      </c>
      <c r="D575" s="20" t="s">
        <v>49</v>
      </c>
      <c r="E575" s="3">
        <v>314725.87</v>
      </c>
      <c r="F575" s="22">
        <v>22476500</v>
      </c>
      <c r="G575" s="22">
        <v>708009.75000000012</v>
      </c>
      <c r="H575" s="72">
        <v>2019</v>
      </c>
      <c r="I575" s="28"/>
      <c r="J575" s="28"/>
    </row>
    <row r="576" spans="1:10" x14ac:dyDescent="0.25">
      <c r="A576" t="s">
        <v>420</v>
      </c>
      <c r="B576" t="s">
        <v>1171</v>
      </c>
      <c r="C576" t="s">
        <v>423</v>
      </c>
      <c r="D576" s="20" t="s">
        <v>23</v>
      </c>
      <c r="E576" s="3">
        <v>101046.21</v>
      </c>
      <c r="F576" s="3">
        <v>4997600</v>
      </c>
      <c r="G576" s="3">
        <v>157424.40000000002</v>
      </c>
      <c r="H576" s="72">
        <v>2019</v>
      </c>
      <c r="I576" s="28"/>
      <c r="J576" s="28"/>
    </row>
    <row r="577" spans="1:10" x14ac:dyDescent="0.25">
      <c r="A577" t="s">
        <v>420</v>
      </c>
      <c r="B577" t="s">
        <v>1171</v>
      </c>
      <c r="C577" t="s">
        <v>424</v>
      </c>
      <c r="D577" t="s">
        <v>49</v>
      </c>
      <c r="E577" s="3">
        <v>155200.03</v>
      </c>
      <c r="F577" s="3">
        <v>19712000</v>
      </c>
      <c r="G577" s="3">
        <v>620928.00000000012</v>
      </c>
      <c r="H577" s="72">
        <v>2019</v>
      </c>
      <c r="I577" s="28"/>
      <c r="J577" s="28"/>
    </row>
    <row r="578" spans="1:10" x14ac:dyDescent="0.25">
      <c r="A578" t="s">
        <v>420</v>
      </c>
      <c r="B578" t="s">
        <v>1171</v>
      </c>
      <c r="C578" t="s">
        <v>425</v>
      </c>
      <c r="D578" t="s">
        <v>49</v>
      </c>
      <c r="E578" s="3">
        <v>474262.79</v>
      </c>
      <c r="F578" s="3">
        <v>53970800</v>
      </c>
      <c r="G578" s="3">
        <v>1700080.2000000002</v>
      </c>
      <c r="H578" s="72">
        <v>2019</v>
      </c>
      <c r="I578" s="28"/>
      <c r="J578" s="28"/>
    </row>
    <row r="579" spans="1:10" x14ac:dyDescent="0.25">
      <c r="A579" t="s">
        <v>426</v>
      </c>
      <c r="B579" t="s">
        <v>1172</v>
      </c>
      <c r="C579" t="s">
        <v>427</v>
      </c>
      <c r="D579" t="s">
        <v>49</v>
      </c>
      <c r="E579" s="3">
        <v>395418.75</v>
      </c>
      <c r="F579" s="3">
        <v>18119700</v>
      </c>
      <c r="G579" s="3">
        <v>501915.69</v>
      </c>
      <c r="H579" s="72">
        <v>2020</v>
      </c>
      <c r="I579" s="28"/>
      <c r="J579" s="28"/>
    </row>
    <row r="580" spans="1:10" x14ac:dyDescent="0.25">
      <c r="A580" t="s">
        <v>426</v>
      </c>
      <c r="B580" t="s">
        <v>1172</v>
      </c>
      <c r="C580" t="s">
        <v>428</v>
      </c>
      <c r="D580" t="s">
        <v>49</v>
      </c>
      <c r="E580" s="3">
        <v>424634.84</v>
      </c>
      <c r="F580" s="3">
        <v>26525600</v>
      </c>
      <c r="G580" s="3">
        <v>734759.12</v>
      </c>
      <c r="H580" s="72">
        <v>2020</v>
      </c>
      <c r="I580" s="28"/>
      <c r="J580" s="28"/>
    </row>
    <row r="581" spans="1:10" x14ac:dyDescent="0.25">
      <c r="A581" t="s">
        <v>426</v>
      </c>
      <c r="B581" t="s">
        <v>1172</v>
      </c>
      <c r="C581" t="s">
        <v>429</v>
      </c>
      <c r="D581" s="20" t="s">
        <v>49</v>
      </c>
      <c r="E581" s="3">
        <v>16785</v>
      </c>
      <c r="F581" s="3">
        <v>9509300</v>
      </c>
      <c r="G581" s="3">
        <v>263407.61</v>
      </c>
      <c r="H581" s="72">
        <v>2020</v>
      </c>
      <c r="I581" s="28"/>
      <c r="J581" s="28"/>
    </row>
    <row r="582" spans="1:10" x14ac:dyDescent="0.25">
      <c r="A582" t="s">
        <v>426</v>
      </c>
      <c r="B582" t="s">
        <v>1172</v>
      </c>
      <c r="C582" t="s">
        <v>430</v>
      </c>
      <c r="D582" t="s">
        <v>49</v>
      </c>
      <c r="E582" s="3">
        <v>181237.53</v>
      </c>
      <c r="F582" s="3">
        <v>22927000</v>
      </c>
      <c r="G582" s="3">
        <v>635077.9</v>
      </c>
      <c r="H582" s="72">
        <v>2020</v>
      </c>
      <c r="I582" s="28"/>
      <c r="J582" s="28"/>
    </row>
    <row r="583" spans="1:10" x14ac:dyDescent="0.25">
      <c r="A583" t="s">
        <v>426</v>
      </c>
      <c r="B583" t="s">
        <v>1172</v>
      </c>
      <c r="C583" t="s">
        <v>431</v>
      </c>
      <c r="D583" t="s">
        <v>49</v>
      </c>
      <c r="E583" s="3">
        <v>43639.82</v>
      </c>
      <c r="F583" s="3">
        <v>4570100</v>
      </c>
      <c r="G583" s="3">
        <v>126591.77</v>
      </c>
      <c r="H583" s="72">
        <v>2020</v>
      </c>
      <c r="I583" s="28"/>
      <c r="J583" s="28"/>
    </row>
    <row r="584" spans="1:10" x14ac:dyDescent="0.25">
      <c r="A584" t="s">
        <v>426</v>
      </c>
      <c r="B584" t="s">
        <v>1172</v>
      </c>
      <c r="C584" t="s">
        <v>432</v>
      </c>
      <c r="D584" t="s">
        <v>49</v>
      </c>
      <c r="E584" s="3">
        <v>131100.88</v>
      </c>
      <c r="F584" s="3">
        <v>28425000</v>
      </c>
      <c r="G584" s="3">
        <v>787372.5</v>
      </c>
      <c r="H584" s="72">
        <v>2020</v>
      </c>
      <c r="I584" s="28"/>
      <c r="J584" s="28"/>
    </row>
    <row r="585" spans="1:10" x14ac:dyDescent="0.25">
      <c r="A585" t="s">
        <v>433</v>
      </c>
      <c r="B585" t="s">
        <v>1173</v>
      </c>
      <c r="C585" t="s">
        <v>434</v>
      </c>
      <c r="D585" t="s">
        <v>7</v>
      </c>
      <c r="E585" s="3">
        <v>117900</v>
      </c>
      <c r="F585" s="3">
        <v>27069400</v>
      </c>
      <c r="G585" s="3">
        <v>1126357.7340000002</v>
      </c>
      <c r="H585" s="72">
        <v>2020</v>
      </c>
      <c r="I585" s="28"/>
      <c r="J585" s="28"/>
    </row>
    <row r="586" spans="1:10" x14ac:dyDescent="0.25">
      <c r="A586" t="s">
        <v>433</v>
      </c>
      <c r="B586" t="s">
        <v>1173</v>
      </c>
      <c r="C586" t="s">
        <v>435</v>
      </c>
      <c r="D586" s="20" t="s">
        <v>7</v>
      </c>
      <c r="E586" s="3">
        <v>60407</v>
      </c>
      <c r="F586" s="3">
        <v>10863400</v>
      </c>
      <c r="G586" s="3">
        <v>452026.07400000008</v>
      </c>
      <c r="H586" s="72">
        <v>2020</v>
      </c>
      <c r="I586" s="28"/>
      <c r="J586" s="28"/>
    </row>
    <row r="587" spans="1:10" x14ac:dyDescent="0.25">
      <c r="A587" t="s">
        <v>433</v>
      </c>
      <c r="B587" t="s">
        <v>1173</v>
      </c>
      <c r="C587" t="s">
        <v>436</v>
      </c>
      <c r="D587" s="20" t="s">
        <v>7</v>
      </c>
      <c r="E587" s="3">
        <v>127763</v>
      </c>
      <c r="F587" s="22">
        <v>22881300</v>
      </c>
      <c r="G587" s="22">
        <v>952090.89300000016</v>
      </c>
      <c r="H587" s="72">
        <v>2020</v>
      </c>
      <c r="I587" s="28"/>
      <c r="J587" s="28"/>
    </row>
    <row r="588" spans="1:10" x14ac:dyDescent="0.25">
      <c r="A588" t="s">
        <v>433</v>
      </c>
      <c r="B588" t="s">
        <v>1173</v>
      </c>
      <c r="C588" t="s">
        <v>437</v>
      </c>
      <c r="D588" t="s">
        <v>7</v>
      </c>
      <c r="E588" s="3">
        <v>28237.05</v>
      </c>
      <c r="F588" s="3">
        <v>7668600</v>
      </c>
      <c r="G588" s="3">
        <v>319090.44600000005</v>
      </c>
      <c r="H588" s="72">
        <v>2020</v>
      </c>
      <c r="I588" s="28"/>
      <c r="J588" s="28"/>
    </row>
    <row r="589" spans="1:10" x14ac:dyDescent="0.25">
      <c r="A589" t="s">
        <v>433</v>
      </c>
      <c r="B589" t="s">
        <v>1173</v>
      </c>
      <c r="C589" t="s">
        <v>438</v>
      </c>
      <c r="D589" s="20" t="s">
        <v>23</v>
      </c>
      <c r="E589" s="3">
        <v>290778</v>
      </c>
      <c r="F589" s="3">
        <v>11377000</v>
      </c>
      <c r="G589" s="3">
        <v>473396.97000000009</v>
      </c>
      <c r="H589" s="72">
        <v>2020</v>
      </c>
      <c r="I589" s="28"/>
      <c r="J589" s="28"/>
    </row>
    <row r="590" spans="1:10" x14ac:dyDescent="0.25">
      <c r="A590" t="s">
        <v>433</v>
      </c>
      <c r="B590" t="s">
        <v>1173</v>
      </c>
      <c r="C590" t="s">
        <v>439</v>
      </c>
      <c r="D590" s="20" t="s">
        <v>49</v>
      </c>
      <c r="E590" s="3">
        <v>894379.7</v>
      </c>
      <c r="F590" s="3">
        <v>53258200</v>
      </c>
      <c r="G590" s="3">
        <v>2216073.702</v>
      </c>
      <c r="H590" s="72">
        <v>2020</v>
      </c>
      <c r="I590" s="28"/>
      <c r="J590" s="28"/>
    </row>
    <row r="591" spans="1:10" x14ac:dyDescent="0.25">
      <c r="A591" t="s">
        <v>440</v>
      </c>
      <c r="B591" t="s">
        <v>1174</v>
      </c>
      <c r="C591" t="s">
        <v>3643</v>
      </c>
      <c r="D591" s="20" t="s">
        <v>49</v>
      </c>
      <c r="E591" s="3">
        <v>714109.76</v>
      </c>
      <c r="F591" s="3">
        <v>32095700</v>
      </c>
      <c r="G591" s="3">
        <v>1248522.73</v>
      </c>
      <c r="H591" s="72">
        <v>2020</v>
      </c>
      <c r="I591" s="28"/>
      <c r="J591" s="28"/>
    </row>
    <row r="592" spans="1:10" x14ac:dyDescent="0.25">
      <c r="A592" t="s">
        <v>440</v>
      </c>
      <c r="B592" t="s">
        <v>1174</v>
      </c>
      <c r="C592" t="s">
        <v>441</v>
      </c>
      <c r="D592" s="20" t="s">
        <v>49</v>
      </c>
      <c r="E592" s="3">
        <v>260019.8</v>
      </c>
      <c r="F592" s="22">
        <v>10566800</v>
      </c>
      <c r="G592" s="22">
        <v>411048.52</v>
      </c>
      <c r="H592" s="72">
        <v>2020</v>
      </c>
      <c r="I592" s="28"/>
      <c r="J592" s="28"/>
    </row>
    <row r="593" spans="1:10" x14ac:dyDescent="0.25">
      <c r="A593" t="s">
        <v>440</v>
      </c>
      <c r="B593" t="s">
        <v>1174</v>
      </c>
      <c r="C593" t="s">
        <v>442</v>
      </c>
      <c r="D593" t="s">
        <v>7</v>
      </c>
      <c r="E593" s="3">
        <v>44371.5</v>
      </c>
      <c r="F593" s="3">
        <v>6180000</v>
      </c>
      <c r="G593" s="3">
        <v>240402</v>
      </c>
      <c r="H593" s="72">
        <v>2020</v>
      </c>
      <c r="I593" s="28"/>
      <c r="J593" s="28"/>
    </row>
    <row r="594" spans="1:10" x14ac:dyDescent="0.25">
      <c r="A594" t="s">
        <v>440</v>
      </c>
      <c r="B594" t="s">
        <v>1174</v>
      </c>
      <c r="C594" t="s">
        <v>443</v>
      </c>
      <c r="D594" t="s">
        <v>7</v>
      </c>
      <c r="E594" s="3">
        <v>16574.400000000001</v>
      </c>
      <c r="F594" s="3">
        <v>6850000</v>
      </c>
      <c r="G594" s="3">
        <v>266465</v>
      </c>
      <c r="H594" s="72">
        <v>2020</v>
      </c>
      <c r="I594" s="28"/>
      <c r="J594" s="28"/>
    </row>
    <row r="595" spans="1:10" x14ac:dyDescent="0.25">
      <c r="A595" t="s">
        <v>444</v>
      </c>
      <c r="B595" t="s">
        <v>1175</v>
      </c>
      <c r="C595" t="s">
        <v>445</v>
      </c>
      <c r="D595" t="s">
        <v>7</v>
      </c>
      <c r="E595" s="3">
        <v>48341.440000000002</v>
      </c>
      <c r="F595" s="3">
        <v>4095000</v>
      </c>
      <c r="G595" s="3">
        <v>134848.35</v>
      </c>
      <c r="H595" s="72">
        <v>2020</v>
      </c>
      <c r="I595" s="28"/>
      <c r="J595" s="28"/>
    </row>
    <row r="596" spans="1:10" x14ac:dyDescent="0.25">
      <c r="A596" t="s">
        <v>444</v>
      </c>
      <c r="B596" t="s">
        <v>1175</v>
      </c>
      <c r="C596" t="s">
        <v>446</v>
      </c>
      <c r="D596" t="s">
        <v>7</v>
      </c>
      <c r="E596" s="3">
        <v>7064.43</v>
      </c>
      <c r="F596" s="3">
        <v>3750000</v>
      </c>
      <c r="G596" s="3">
        <v>123487.5</v>
      </c>
      <c r="H596" s="72">
        <v>2020</v>
      </c>
      <c r="I596" s="28"/>
      <c r="J596" s="28"/>
    </row>
    <row r="597" spans="1:10" x14ac:dyDescent="0.25">
      <c r="A597" t="s">
        <v>444</v>
      </c>
      <c r="B597" t="s">
        <v>1175</v>
      </c>
      <c r="C597" t="s">
        <v>447</v>
      </c>
      <c r="D597" s="20" t="s">
        <v>7</v>
      </c>
      <c r="E597" s="3">
        <v>11577.61</v>
      </c>
      <c r="F597" s="22">
        <v>5113600</v>
      </c>
      <c r="G597" s="22">
        <v>168690.85</v>
      </c>
      <c r="H597" s="72">
        <v>2020</v>
      </c>
      <c r="I597" s="28"/>
      <c r="J597" s="28"/>
    </row>
    <row r="598" spans="1:10" x14ac:dyDescent="0.25">
      <c r="A598" t="s">
        <v>444</v>
      </c>
      <c r="B598" t="s">
        <v>1175</v>
      </c>
      <c r="C598" t="s">
        <v>448</v>
      </c>
      <c r="D598" t="s">
        <v>7</v>
      </c>
      <c r="E598" s="3">
        <v>29208.51</v>
      </c>
      <c r="F598" s="3">
        <v>4239200</v>
      </c>
      <c r="G598" s="3">
        <v>139596.85999999999</v>
      </c>
      <c r="H598" s="72">
        <v>2020</v>
      </c>
      <c r="I598" s="28"/>
      <c r="J598" s="28"/>
    </row>
    <row r="599" spans="1:10" x14ac:dyDescent="0.25">
      <c r="A599" t="s">
        <v>444</v>
      </c>
      <c r="B599" t="s">
        <v>1175</v>
      </c>
      <c r="C599" t="s">
        <v>449</v>
      </c>
      <c r="D599" t="s">
        <v>7</v>
      </c>
      <c r="E599" s="3">
        <v>27002.75</v>
      </c>
      <c r="F599" s="3">
        <v>12469100</v>
      </c>
      <c r="G599" s="3">
        <v>410607.46</v>
      </c>
      <c r="H599" s="72">
        <v>2020</v>
      </c>
      <c r="I599" s="28"/>
      <c r="J599" s="28"/>
    </row>
    <row r="600" spans="1:10" x14ac:dyDescent="0.25">
      <c r="A600" t="s">
        <v>450</v>
      </c>
      <c r="B600" t="s">
        <v>1176</v>
      </c>
      <c r="C600" t="s">
        <v>451</v>
      </c>
      <c r="D600" t="s">
        <v>7</v>
      </c>
      <c r="E600" s="3">
        <v>14405</v>
      </c>
      <c r="F600" s="3">
        <v>5922300</v>
      </c>
      <c r="G600" s="3">
        <v>195258.231</v>
      </c>
      <c r="H600" s="72">
        <v>2019</v>
      </c>
      <c r="I600" s="28"/>
      <c r="J600" s="28"/>
    </row>
    <row r="601" spans="1:10" x14ac:dyDescent="0.25">
      <c r="A601" t="s">
        <v>450</v>
      </c>
      <c r="B601" t="s">
        <v>1176</v>
      </c>
      <c r="C601" t="s">
        <v>452</v>
      </c>
      <c r="D601" t="s">
        <v>49</v>
      </c>
      <c r="E601" s="3">
        <v>10298.59</v>
      </c>
      <c r="F601" s="22">
        <v>671500</v>
      </c>
      <c r="G601" s="22">
        <v>22139.355</v>
      </c>
      <c r="H601" s="72">
        <v>2019</v>
      </c>
      <c r="I601" s="28"/>
      <c r="J601" s="28"/>
    </row>
    <row r="602" spans="1:10" x14ac:dyDescent="0.25">
      <c r="A602" t="s">
        <v>450</v>
      </c>
      <c r="B602" t="s">
        <v>1176</v>
      </c>
      <c r="C602" t="s">
        <v>453</v>
      </c>
      <c r="D602" t="s">
        <v>49</v>
      </c>
      <c r="E602" s="3">
        <v>13337</v>
      </c>
      <c r="F602" s="3">
        <v>1685000</v>
      </c>
      <c r="G602" s="3">
        <v>55554.450000000004</v>
      </c>
      <c r="H602" s="72">
        <v>2019</v>
      </c>
      <c r="I602" s="28"/>
      <c r="J602" s="28"/>
    </row>
    <row r="603" spans="1:10" x14ac:dyDescent="0.25">
      <c r="A603" t="s">
        <v>454</v>
      </c>
      <c r="B603" t="s">
        <v>1177</v>
      </c>
      <c r="C603" t="s">
        <v>455</v>
      </c>
      <c r="D603" t="s">
        <v>23</v>
      </c>
      <c r="E603" s="3">
        <v>764924.9</v>
      </c>
      <c r="F603" s="3">
        <v>26000000</v>
      </c>
      <c r="G603" s="3">
        <v>923260</v>
      </c>
      <c r="H603" s="72">
        <v>2020</v>
      </c>
      <c r="I603" s="28"/>
      <c r="J603" s="28"/>
    </row>
    <row r="604" spans="1:10" x14ac:dyDescent="0.25">
      <c r="A604" t="s">
        <v>454</v>
      </c>
      <c r="B604" t="s">
        <v>1177</v>
      </c>
      <c r="C604" t="s">
        <v>456</v>
      </c>
      <c r="D604" t="s">
        <v>23</v>
      </c>
      <c r="E604" s="3">
        <v>119003.75</v>
      </c>
      <c r="F604" s="3">
        <v>4116400</v>
      </c>
      <c r="G604" s="3">
        <v>146173.364</v>
      </c>
      <c r="H604" s="72">
        <v>2020</v>
      </c>
      <c r="I604" s="28"/>
      <c r="J604" s="28"/>
    </row>
    <row r="605" spans="1:10" x14ac:dyDescent="0.25">
      <c r="A605" t="s">
        <v>454</v>
      </c>
      <c r="B605" t="s">
        <v>1177</v>
      </c>
      <c r="C605" t="s">
        <v>457</v>
      </c>
      <c r="D605" t="s">
        <v>23</v>
      </c>
      <c r="E605" s="3">
        <v>410722.01</v>
      </c>
      <c r="F605" s="3">
        <v>20072400</v>
      </c>
      <c r="G605" s="3">
        <v>712770.924</v>
      </c>
      <c r="H605" s="72">
        <v>2020</v>
      </c>
      <c r="I605" s="28"/>
      <c r="J605" s="28"/>
    </row>
    <row r="606" spans="1:10" x14ac:dyDescent="0.25">
      <c r="A606" t="s">
        <v>454</v>
      </c>
      <c r="B606" t="s">
        <v>1177</v>
      </c>
      <c r="C606" t="s">
        <v>458</v>
      </c>
      <c r="D606" t="s">
        <v>23</v>
      </c>
      <c r="E606" s="3">
        <v>66861.73</v>
      </c>
      <c r="F606" s="3">
        <v>3267600</v>
      </c>
      <c r="G606" s="3">
        <v>116032.476</v>
      </c>
      <c r="H606" s="72">
        <v>2020</v>
      </c>
      <c r="I606" s="28"/>
      <c r="J606" s="28"/>
    </row>
    <row r="607" spans="1:10" x14ac:dyDescent="0.25">
      <c r="A607" t="s">
        <v>454</v>
      </c>
      <c r="B607" t="s">
        <v>1177</v>
      </c>
      <c r="C607" t="s">
        <v>459</v>
      </c>
      <c r="D607" t="s">
        <v>23</v>
      </c>
      <c r="E607" s="3">
        <v>190749.15</v>
      </c>
      <c r="F607" s="3">
        <v>10597600</v>
      </c>
      <c r="G607" s="3">
        <v>376320.77600000001</v>
      </c>
      <c r="H607" s="72">
        <v>2020</v>
      </c>
      <c r="I607" s="28"/>
      <c r="J607" s="28"/>
    </row>
    <row r="608" spans="1:10" x14ac:dyDescent="0.25">
      <c r="A608" t="s">
        <v>454</v>
      </c>
      <c r="B608" t="s">
        <v>1177</v>
      </c>
      <c r="C608" t="s">
        <v>460</v>
      </c>
      <c r="D608" s="20" t="s">
        <v>23</v>
      </c>
      <c r="E608" s="3">
        <v>334867.56</v>
      </c>
      <c r="F608" s="3">
        <v>14762160</v>
      </c>
      <c r="G608" s="3">
        <v>524204.30160000001</v>
      </c>
      <c r="H608" s="72">
        <v>2020</v>
      </c>
      <c r="I608" s="28"/>
      <c r="J608" s="28"/>
    </row>
    <row r="609" spans="1:10" x14ac:dyDescent="0.25">
      <c r="A609" t="s">
        <v>454</v>
      </c>
      <c r="B609" t="s">
        <v>1177</v>
      </c>
      <c r="C609" t="s">
        <v>461</v>
      </c>
      <c r="D609" t="s">
        <v>23</v>
      </c>
      <c r="E609" s="3">
        <v>24667.599999999999</v>
      </c>
      <c r="F609" s="3">
        <v>1640240</v>
      </c>
      <c r="G609" s="3">
        <v>58244.922400000003</v>
      </c>
      <c r="H609" s="72">
        <v>2020</v>
      </c>
      <c r="I609" s="28"/>
      <c r="J609" s="28"/>
    </row>
    <row r="610" spans="1:10" x14ac:dyDescent="0.25">
      <c r="A610" t="s">
        <v>454</v>
      </c>
      <c r="B610" t="s">
        <v>1177</v>
      </c>
      <c r="C610" t="s">
        <v>462</v>
      </c>
      <c r="D610" t="s">
        <v>23</v>
      </c>
      <c r="E610" s="3">
        <v>259461.39</v>
      </c>
      <c r="F610" s="3">
        <v>16490300</v>
      </c>
      <c r="G610" s="3">
        <v>585570.55299999996</v>
      </c>
      <c r="H610" s="72">
        <v>2020</v>
      </c>
      <c r="I610" s="28"/>
      <c r="J610" s="28"/>
    </row>
    <row r="611" spans="1:10" x14ac:dyDescent="0.25">
      <c r="A611" t="s">
        <v>454</v>
      </c>
      <c r="B611" t="s">
        <v>1177</v>
      </c>
      <c r="C611" t="s">
        <v>463</v>
      </c>
      <c r="D611" s="20" t="s">
        <v>23</v>
      </c>
      <c r="E611" s="3">
        <v>576528.02</v>
      </c>
      <c r="F611" s="3">
        <v>52700000</v>
      </c>
      <c r="G611" s="3">
        <v>1871377</v>
      </c>
      <c r="H611" s="72">
        <v>2020</v>
      </c>
      <c r="I611" s="28"/>
      <c r="J611" s="28"/>
    </row>
    <row r="612" spans="1:10" x14ac:dyDescent="0.25">
      <c r="A612" t="s">
        <v>454</v>
      </c>
      <c r="B612" t="s">
        <v>1177</v>
      </c>
      <c r="C612" t="s">
        <v>464</v>
      </c>
      <c r="D612" s="20" t="s">
        <v>23</v>
      </c>
      <c r="E612" s="3">
        <v>61044.15</v>
      </c>
      <c r="F612" s="22">
        <v>5580000</v>
      </c>
      <c r="G612" s="22">
        <v>198145.8</v>
      </c>
      <c r="H612" s="72">
        <v>2020</v>
      </c>
      <c r="I612" s="28"/>
      <c r="J612" s="28"/>
    </row>
    <row r="613" spans="1:10" x14ac:dyDescent="0.25">
      <c r="A613" t="s">
        <v>454</v>
      </c>
      <c r="B613" t="s">
        <v>1177</v>
      </c>
      <c r="C613" t="s">
        <v>465</v>
      </c>
      <c r="D613" t="s">
        <v>23</v>
      </c>
      <c r="E613" s="3">
        <v>40696.1</v>
      </c>
      <c r="F613" s="3">
        <v>3720000</v>
      </c>
      <c r="G613" s="3">
        <v>132097.20000000001</v>
      </c>
      <c r="H613" s="72">
        <v>2020</v>
      </c>
      <c r="I613" s="28"/>
      <c r="J613" s="28"/>
    </row>
    <row r="614" spans="1:10" x14ac:dyDescent="0.25">
      <c r="A614" t="s">
        <v>454</v>
      </c>
      <c r="B614" t="s">
        <v>1177</v>
      </c>
      <c r="C614" t="s">
        <v>3644</v>
      </c>
      <c r="D614" t="s">
        <v>23</v>
      </c>
      <c r="E614" s="3">
        <v>602419.67000000004</v>
      </c>
      <c r="F614" s="3">
        <v>48746880</v>
      </c>
      <c r="G614" s="3">
        <v>1731001.7087999999</v>
      </c>
      <c r="H614" s="72">
        <v>2020</v>
      </c>
      <c r="I614" s="28"/>
      <c r="J614" s="28"/>
    </row>
    <row r="615" spans="1:10" x14ac:dyDescent="0.25">
      <c r="A615" t="s">
        <v>454</v>
      </c>
      <c r="B615" t="s">
        <v>1177</v>
      </c>
      <c r="C615" t="s">
        <v>466</v>
      </c>
      <c r="D615" s="20" t="s">
        <v>23</v>
      </c>
      <c r="E615" s="3">
        <v>55821.919999999998</v>
      </c>
      <c r="F615" s="3">
        <v>10804000</v>
      </c>
      <c r="G615" s="3">
        <v>383650.04</v>
      </c>
      <c r="H615" s="72">
        <v>2020</v>
      </c>
      <c r="I615" s="28"/>
      <c r="J615" s="28"/>
    </row>
    <row r="616" spans="1:10" x14ac:dyDescent="0.25">
      <c r="A616" t="s">
        <v>454</v>
      </c>
      <c r="B616" t="s">
        <v>1177</v>
      </c>
      <c r="C616" t="s">
        <v>467</v>
      </c>
      <c r="D616" t="s">
        <v>23</v>
      </c>
      <c r="E616" s="3">
        <v>35087.769999999997</v>
      </c>
      <c r="F616" s="22">
        <v>7180800</v>
      </c>
      <c r="G616" s="22">
        <v>254990.20800000001</v>
      </c>
      <c r="H616" s="72">
        <v>2020</v>
      </c>
      <c r="I616" s="28"/>
      <c r="J616" s="28"/>
    </row>
    <row r="617" spans="1:10" x14ac:dyDescent="0.25">
      <c r="A617" t="s">
        <v>454</v>
      </c>
      <c r="B617" t="s">
        <v>1177</v>
      </c>
      <c r="C617" t="s">
        <v>3645</v>
      </c>
      <c r="E617" s="3">
        <v>41834.699999999997</v>
      </c>
      <c r="F617" s="3">
        <v>3385200</v>
      </c>
      <c r="G617" s="3">
        <v>120208.452</v>
      </c>
      <c r="H617" s="72">
        <v>2020</v>
      </c>
      <c r="I617" s="28"/>
      <c r="J617" s="28"/>
    </row>
    <row r="618" spans="1:10" x14ac:dyDescent="0.25">
      <c r="A618" t="s">
        <v>454</v>
      </c>
      <c r="B618" t="s">
        <v>1177</v>
      </c>
      <c r="C618" t="s">
        <v>3646</v>
      </c>
      <c r="D618" t="s">
        <v>23</v>
      </c>
      <c r="E618" s="3">
        <v>644942.63</v>
      </c>
      <c r="F618" s="3">
        <v>38966400</v>
      </c>
      <c r="G618" s="3">
        <v>1383696.8640000001</v>
      </c>
      <c r="H618" s="72">
        <v>2020</v>
      </c>
      <c r="I618" s="28"/>
      <c r="J618" s="28"/>
    </row>
    <row r="619" spans="1:10" x14ac:dyDescent="0.25">
      <c r="A619" t="s">
        <v>454</v>
      </c>
      <c r="B619" t="s">
        <v>1177</v>
      </c>
      <c r="C619" t="s">
        <v>3647</v>
      </c>
      <c r="D619" s="20" t="s">
        <v>23</v>
      </c>
      <c r="E619" s="3">
        <v>4066.97</v>
      </c>
      <c r="F619" s="3">
        <v>1623600</v>
      </c>
      <c r="G619" s="3">
        <v>57654.036</v>
      </c>
      <c r="H619" s="72">
        <v>2020</v>
      </c>
      <c r="I619" s="28"/>
      <c r="J619" s="28"/>
    </row>
    <row r="620" spans="1:10" x14ac:dyDescent="0.25">
      <c r="A620" t="s">
        <v>1439</v>
      </c>
      <c r="B620" t="s">
        <v>3865</v>
      </c>
      <c r="C620" t="s">
        <v>3648</v>
      </c>
      <c r="D620" s="20" t="s">
        <v>23</v>
      </c>
      <c r="E620" s="3">
        <v>269343.35999999999</v>
      </c>
      <c r="F620" s="3">
        <v>14400000</v>
      </c>
      <c r="G620" s="3">
        <v>471888</v>
      </c>
      <c r="H620" s="72">
        <v>2020</v>
      </c>
      <c r="I620" s="28"/>
      <c r="J620" s="28"/>
    </row>
    <row r="621" spans="1:10" x14ac:dyDescent="0.25">
      <c r="A621" t="s">
        <v>1439</v>
      </c>
      <c r="B621" t="s">
        <v>3865</v>
      </c>
      <c r="C621" t="s">
        <v>3649</v>
      </c>
      <c r="D621" t="s">
        <v>23</v>
      </c>
      <c r="E621" s="3">
        <v>31118.39</v>
      </c>
      <c r="F621" s="3">
        <v>2374000</v>
      </c>
      <c r="G621" s="3">
        <v>77795.98</v>
      </c>
      <c r="H621" s="72">
        <v>2020</v>
      </c>
      <c r="I621" s="28"/>
      <c r="J621" s="28"/>
    </row>
    <row r="622" spans="1:10" x14ac:dyDescent="0.25">
      <c r="A622" t="s">
        <v>468</v>
      </c>
      <c r="B622" t="s">
        <v>1178</v>
      </c>
      <c r="C622" t="s">
        <v>3650</v>
      </c>
      <c r="D622" t="s">
        <v>7</v>
      </c>
      <c r="E622" s="3">
        <v>45782</v>
      </c>
      <c r="F622" s="3">
        <v>7422700</v>
      </c>
      <c r="G622" s="3">
        <v>2.9780000000000002</v>
      </c>
      <c r="H622" s="72">
        <v>2020</v>
      </c>
      <c r="I622" s="28"/>
      <c r="J622" s="28"/>
    </row>
    <row r="623" spans="1:10" x14ac:dyDescent="0.25">
      <c r="A623" t="s">
        <v>468</v>
      </c>
      <c r="B623" t="s">
        <v>1178</v>
      </c>
      <c r="C623" t="s">
        <v>3651</v>
      </c>
      <c r="D623" t="s">
        <v>7</v>
      </c>
      <c r="E623" s="3">
        <v>119000</v>
      </c>
      <c r="F623" s="3">
        <v>7560000</v>
      </c>
      <c r="G623" s="3">
        <v>2.9780000000000002</v>
      </c>
      <c r="H623" s="72">
        <v>2020</v>
      </c>
      <c r="I623" s="28"/>
      <c r="J623" s="28"/>
    </row>
    <row r="624" spans="1:10" x14ac:dyDescent="0.25">
      <c r="A624" t="s">
        <v>468</v>
      </c>
      <c r="B624" t="s">
        <v>1178</v>
      </c>
      <c r="C624" t="s">
        <v>3652</v>
      </c>
      <c r="D624" t="s">
        <v>7</v>
      </c>
      <c r="E624" s="3">
        <v>107198.39999999999</v>
      </c>
      <c r="F624" s="3">
        <v>6325000</v>
      </c>
      <c r="G624" s="3">
        <v>2.9780000000000002</v>
      </c>
      <c r="H624" s="72">
        <v>2020</v>
      </c>
      <c r="I624" s="28"/>
      <c r="J624" s="28"/>
    </row>
    <row r="625" spans="1:10" x14ac:dyDescent="0.25">
      <c r="A625" t="s">
        <v>468</v>
      </c>
      <c r="B625" t="s">
        <v>1178</v>
      </c>
      <c r="C625" t="s">
        <v>3653</v>
      </c>
      <c r="D625" t="s">
        <v>23</v>
      </c>
      <c r="E625" s="3">
        <v>21007.86</v>
      </c>
      <c r="F625" s="3">
        <v>2640000</v>
      </c>
      <c r="G625" s="3">
        <v>2.9780000000000002</v>
      </c>
      <c r="H625" s="72">
        <v>2020</v>
      </c>
      <c r="I625" s="28"/>
      <c r="J625" s="28"/>
    </row>
    <row r="626" spans="1:10" x14ac:dyDescent="0.25">
      <c r="A626" t="s">
        <v>468</v>
      </c>
      <c r="B626" t="s">
        <v>1178</v>
      </c>
      <c r="C626" t="s">
        <v>3654</v>
      </c>
      <c r="D626" t="s">
        <v>23</v>
      </c>
      <c r="E626" s="3">
        <v>41684.68</v>
      </c>
      <c r="F626" s="3">
        <v>1388000</v>
      </c>
      <c r="G626" s="3">
        <v>2.9780000000000002</v>
      </c>
      <c r="H626" s="72">
        <v>2020</v>
      </c>
      <c r="I626" s="28"/>
      <c r="J626" s="28"/>
    </row>
    <row r="627" spans="1:10" x14ac:dyDescent="0.25">
      <c r="A627" t="s">
        <v>468</v>
      </c>
      <c r="B627" t="s">
        <v>1178</v>
      </c>
      <c r="C627" t="s">
        <v>3655</v>
      </c>
      <c r="D627" t="s">
        <v>23</v>
      </c>
      <c r="E627" s="3">
        <v>86880</v>
      </c>
      <c r="F627" s="3">
        <v>4000000</v>
      </c>
      <c r="G627" s="3">
        <v>2.9780000000000002</v>
      </c>
      <c r="H627" s="72">
        <v>2020</v>
      </c>
      <c r="I627" s="28"/>
      <c r="J627" s="28"/>
    </row>
    <row r="628" spans="1:10" x14ac:dyDescent="0.25">
      <c r="A628" t="s">
        <v>469</v>
      </c>
      <c r="B628" t="s">
        <v>1179</v>
      </c>
      <c r="C628" t="s">
        <v>3656</v>
      </c>
      <c r="D628" t="s">
        <v>7</v>
      </c>
      <c r="E628" s="3">
        <v>17404.849999999999</v>
      </c>
      <c r="F628" s="3">
        <v>3190000</v>
      </c>
      <c r="G628" s="3">
        <v>109672.2</v>
      </c>
      <c r="H628" s="72">
        <v>2020</v>
      </c>
      <c r="I628" s="28"/>
      <c r="J628" s="28"/>
    </row>
    <row r="629" spans="1:10" x14ac:dyDescent="0.25">
      <c r="A629" t="s">
        <v>469</v>
      </c>
      <c r="B629" t="s">
        <v>1179</v>
      </c>
      <c r="C629" t="s">
        <v>3657</v>
      </c>
      <c r="D629" t="s">
        <v>7</v>
      </c>
      <c r="E629" s="3">
        <v>37582.32</v>
      </c>
      <c r="F629" s="3">
        <v>4082800</v>
      </c>
      <c r="G629" s="3">
        <v>140366.66</v>
      </c>
      <c r="H629" s="72">
        <v>2020</v>
      </c>
      <c r="I629" s="28"/>
      <c r="J629" s="28"/>
    </row>
    <row r="630" spans="1:10" x14ac:dyDescent="0.25">
      <c r="A630" t="s">
        <v>470</v>
      </c>
      <c r="B630" t="s">
        <v>471</v>
      </c>
      <c r="C630" t="s">
        <v>3658</v>
      </c>
      <c r="D630" t="s">
        <v>7</v>
      </c>
      <c r="E630" s="3">
        <v>48873</v>
      </c>
      <c r="F630" s="3">
        <v>9240000</v>
      </c>
      <c r="G630" s="3">
        <v>334026</v>
      </c>
      <c r="H630" s="72">
        <v>2020</v>
      </c>
      <c r="I630" s="28"/>
      <c r="J630" s="28"/>
    </row>
    <row r="631" spans="1:10" x14ac:dyDescent="0.25">
      <c r="A631" t="s">
        <v>472</v>
      </c>
      <c r="B631" t="s">
        <v>1180</v>
      </c>
      <c r="C631" t="s">
        <v>473</v>
      </c>
      <c r="D631" s="20" t="s">
        <v>23</v>
      </c>
      <c r="E631" s="22">
        <v>10680</v>
      </c>
      <c r="F631" s="22">
        <v>11546100</v>
      </c>
      <c r="G631" s="3">
        <v>416121.44399999996</v>
      </c>
      <c r="H631" s="72">
        <v>2019</v>
      </c>
      <c r="I631" s="28"/>
      <c r="J631" s="28"/>
    </row>
    <row r="632" spans="1:10" x14ac:dyDescent="0.25">
      <c r="A632" t="s">
        <v>472</v>
      </c>
      <c r="B632" t="s">
        <v>1180</v>
      </c>
      <c r="C632" t="s">
        <v>474</v>
      </c>
      <c r="D632" t="s">
        <v>7</v>
      </c>
      <c r="E632" s="3">
        <v>31119</v>
      </c>
      <c r="F632" s="3">
        <v>9116600</v>
      </c>
      <c r="G632" s="3">
        <v>328562.26400000002</v>
      </c>
      <c r="H632" s="72">
        <v>2019</v>
      </c>
      <c r="I632" s="28"/>
      <c r="J632" s="28"/>
    </row>
    <row r="633" spans="1:10" x14ac:dyDescent="0.25">
      <c r="A633" t="s">
        <v>472</v>
      </c>
      <c r="B633" t="s">
        <v>1180</v>
      </c>
      <c r="C633" t="s">
        <v>475</v>
      </c>
      <c r="D633" t="s">
        <v>7</v>
      </c>
      <c r="E633" s="3">
        <v>15770</v>
      </c>
      <c r="F633" s="3">
        <v>8956900</v>
      </c>
      <c r="G633" s="3">
        <v>322806.67600000004</v>
      </c>
      <c r="H633" s="72">
        <v>2019</v>
      </c>
      <c r="I633" s="28"/>
      <c r="J633" s="28"/>
    </row>
    <row r="634" spans="1:10" x14ac:dyDescent="0.25">
      <c r="A634" t="s">
        <v>472</v>
      </c>
      <c r="B634" t="s">
        <v>1180</v>
      </c>
      <c r="C634" t="s">
        <v>476</v>
      </c>
      <c r="D634" t="s">
        <v>7</v>
      </c>
      <c r="E634" s="3">
        <v>2853.62</v>
      </c>
      <c r="F634" s="3">
        <v>669900</v>
      </c>
      <c r="G634" s="3">
        <v>24143.196</v>
      </c>
      <c r="H634" s="72">
        <v>2019</v>
      </c>
      <c r="I634" s="28"/>
      <c r="J634" s="28"/>
    </row>
    <row r="635" spans="1:10" x14ac:dyDescent="0.25">
      <c r="A635" t="s">
        <v>472</v>
      </c>
      <c r="B635" t="s">
        <v>1180</v>
      </c>
      <c r="C635" t="s">
        <v>477</v>
      </c>
      <c r="D635" t="s">
        <v>23</v>
      </c>
      <c r="E635" s="3">
        <v>46172.75</v>
      </c>
      <c r="F635" s="3">
        <v>1825400</v>
      </c>
      <c r="G635" s="3">
        <v>65787.416000000012</v>
      </c>
      <c r="H635" s="72">
        <v>2019</v>
      </c>
      <c r="I635" s="28"/>
      <c r="J635" s="28"/>
    </row>
    <row r="636" spans="1:10" x14ac:dyDescent="0.25">
      <c r="A636" t="s">
        <v>478</v>
      </c>
      <c r="B636" t="s">
        <v>1181</v>
      </c>
      <c r="C636" t="s">
        <v>479</v>
      </c>
      <c r="D636" t="s">
        <v>23</v>
      </c>
      <c r="E636" s="3">
        <v>366370</v>
      </c>
      <c r="F636" s="3">
        <v>15849700</v>
      </c>
      <c r="G636" s="3">
        <v>530489.45900000003</v>
      </c>
      <c r="H636" s="72">
        <v>2020</v>
      </c>
      <c r="I636" s="28"/>
      <c r="J636" s="28"/>
    </row>
    <row r="637" spans="1:10" x14ac:dyDescent="0.25">
      <c r="A637" t="s">
        <v>478</v>
      </c>
      <c r="B637" t="s">
        <v>1181</v>
      </c>
      <c r="C637" t="s">
        <v>480</v>
      </c>
      <c r="D637" t="s">
        <v>23</v>
      </c>
      <c r="E637" s="3">
        <v>51656</v>
      </c>
      <c r="F637" s="3">
        <v>5212900</v>
      </c>
      <c r="G637" s="3">
        <v>174475.76300000001</v>
      </c>
      <c r="H637" s="72">
        <v>2020</v>
      </c>
      <c r="I637" s="28"/>
      <c r="J637" s="28"/>
    </row>
    <row r="638" spans="1:10" x14ac:dyDescent="0.25">
      <c r="A638" t="s">
        <v>478</v>
      </c>
      <c r="B638" t="s">
        <v>1181</v>
      </c>
      <c r="C638" t="s">
        <v>481</v>
      </c>
      <c r="D638" t="s">
        <v>23</v>
      </c>
      <c r="E638" s="3">
        <v>1765334.56</v>
      </c>
      <c r="F638" s="3">
        <v>525000</v>
      </c>
      <c r="G638" s="3">
        <v>17571.75</v>
      </c>
      <c r="H638" s="72">
        <v>2020</v>
      </c>
      <c r="I638" s="28"/>
      <c r="J638" s="28"/>
    </row>
    <row r="639" spans="1:10" x14ac:dyDescent="0.25">
      <c r="A639" t="s">
        <v>478</v>
      </c>
      <c r="B639" t="s">
        <v>1181</v>
      </c>
      <c r="C639" t="s">
        <v>482</v>
      </c>
      <c r="D639" t="s">
        <v>7</v>
      </c>
      <c r="E639" s="3">
        <v>43256.85</v>
      </c>
      <c r="F639" s="3">
        <v>9957700</v>
      </c>
      <c r="G639" s="3">
        <v>333284.21899999998</v>
      </c>
      <c r="H639" s="72">
        <v>2020</v>
      </c>
      <c r="I639" s="28"/>
      <c r="J639" s="28"/>
    </row>
    <row r="640" spans="1:10" x14ac:dyDescent="0.25">
      <c r="A640" t="s">
        <v>478</v>
      </c>
      <c r="B640" t="s">
        <v>1181</v>
      </c>
      <c r="C640" t="s">
        <v>483</v>
      </c>
      <c r="D640" t="s">
        <v>7</v>
      </c>
      <c r="E640" s="3">
        <v>34442.83</v>
      </c>
      <c r="F640" s="3">
        <v>3062000</v>
      </c>
      <c r="G640" s="3">
        <v>102485.14</v>
      </c>
      <c r="H640" s="72">
        <v>2020</v>
      </c>
      <c r="I640" s="28"/>
      <c r="J640" s="28"/>
    </row>
    <row r="641" spans="1:10" x14ac:dyDescent="0.25">
      <c r="A641" t="s">
        <v>484</v>
      </c>
      <c r="B641" t="s">
        <v>1182</v>
      </c>
      <c r="C641" t="s">
        <v>485</v>
      </c>
      <c r="D641" t="s">
        <v>7</v>
      </c>
      <c r="E641" s="3">
        <v>12228</v>
      </c>
      <c r="F641" s="3">
        <v>16832300</v>
      </c>
      <c r="G641" s="3">
        <v>803237.35600000003</v>
      </c>
      <c r="H641" s="72">
        <v>2020</v>
      </c>
      <c r="I641" s="28"/>
      <c r="J641" s="28"/>
    </row>
    <row r="642" spans="1:10" x14ac:dyDescent="0.25">
      <c r="A642" t="s">
        <v>484</v>
      </c>
      <c r="B642" t="s">
        <v>1182</v>
      </c>
      <c r="C642" t="s">
        <v>486</v>
      </c>
      <c r="D642" t="s">
        <v>7</v>
      </c>
      <c r="E642" s="3">
        <v>17031.669999999998</v>
      </c>
      <c r="F642" s="3">
        <v>169100</v>
      </c>
      <c r="G642" s="3">
        <v>8069.4520000000002</v>
      </c>
      <c r="H642" s="72">
        <v>2020</v>
      </c>
      <c r="I642" s="28"/>
      <c r="J642" s="28"/>
    </row>
    <row r="643" spans="1:10" x14ac:dyDescent="0.25">
      <c r="A643" t="s">
        <v>484</v>
      </c>
      <c r="B643" t="s">
        <v>1182</v>
      </c>
      <c r="C643" t="s">
        <v>487</v>
      </c>
      <c r="D643" t="s">
        <v>7</v>
      </c>
      <c r="E643" s="3">
        <v>55029.09</v>
      </c>
      <c r="F643" s="3">
        <v>3341500</v>
      </c>
      <c r="G643" s="3">
        <v>159456.38</v>
      </c>
      <c r="H643" s="72">
        <v>2020</v>
      </c>
      <c r="I643" s="28"/>
      <c r="J643" s="28"/>
    </row>
    <row r="644" spans="1:10" x14ac:dyDescent="0.25">
      <c r="A644" t="s">
        <v>484</v>
      </c>
      <c r="B644" t="s">
        <v>1182</v>
      </c>
      <c r="C644" t="s">
        <v>488</v>
      </c>
      <c r="D644" t="s">
        <v>7</v>
      </c>
      <c r="E644" s="3">
        <v>265736.73</v>
      </c>
      <c r="F644" s="3">
        <v>12871300</v>
      </c>
      <c r="G644" s="3">
        <v>614218.43599999999</v>
      </c>
      <c r="H644" s="72">
        <v>2020</v>
      </c>
      <c r="I644" s="28"/>
      <c r="J644" s="28"/>
    </row>
    <row r="645" spans="1:10" x14ac:dyDescent="0.25">
      <c r="A645" t="s">
        <v>484</v>
      </c>
      <c r="B645" t="s">
        <v>1182</v>
      </c>
      <c r="C645" t="s">
        <v>489</v>
      </c>
      <c r="D645" t="s">
        <v>7</v>
      </c>
      <c r="E645" s="3">
        <v>16044.55</v>
      </c>
      <c r="F645" s="22">
        <v>124500</v>
      </c>
      <c r="G645" s="22">
        <v>5941.1399999999994</v>
      </c>
      <c r="H645" s="72">
        <v>2020</v>
      </c>
      <c r="I645" s="28"/>
      <c r="J645" s="28"/>
    </row>
    <row r="646" spans="1:10" x14ac:dyDescent="0.25">
      <c r="A646" t="s">
        <v>484</v>
      </c>
      <c r="B646" t="s">
        <v>1182</v>
      </c>
      <c r="C646" t="s">
        <v>490</v>
      </c>
      <c r="D646" t="s">
        <v>7</v>
      </c>
      <c r="E646" s="3">
        <v>14934.89</v>
      </c>
      <c r="F646" s="3">
        <v>82400</v>
      </c>
      <c r="G646" s="3">
        <v>3932.1280000000002</v>
      </c>
      <c r="H646" s="72">
        <v>2020</v>
      </c>
      <c r="I646" s="28"/>
      <c r="J646" s="28"/>
    </row>
    <row r="647" spans="1:10" x14ac:dyDescent="0.25">
      <c r="A647" t="s">
        <v>484</v>
      </c>
      <c r="B647" t="s">
        <v>1182</v>
      </c>
      <c r="C647" t="s">
        <v>491</v>
      </c>
      <c r="D647" t="s">
        <v>7</v>
      </c>
      <c r="E647" s="3">
        <v>18458.34</v>
      </c>
      <c r="F647" s="3">
        <v>246200</v>
      </c>
      <c r="G647" s="3">
        <v>11748.664000000001</v>
      </c>
      <c r="H647" s="72">
        <v>2020</v>
      </c>
      <c r="I647" s="28"/>
      <c r="J647" s="28"/>
    </row>
    <row r="648" spans="1:10" x14ac:dyDescent="0.25">
      <c r="A648" t="s">
        <v>484</v>
      </c>
      <c r="B648" t="s">
        <v>1182</v>
      </c>
      <c r="C648" t="s">
        <v>492</v>
      </c>
      <c r="D648" t="s">
        <v>7</v>
      </c>
      <c r="E648" s="3">
        <v>74876.61</v>
      </c>
      <c r="F648" s="3">
        <v>5617600</v>
      </c>
      <c r="G648" s="3">
        <v>268071.87199999997</v>
      </c>
      <c r="H648" s="72">
        <v>2020</v>
      </c>
      <c r="I648" s="28"/>
      <c r="J648" s="28"/>
    </row>
    <row r="649" spans="1:10" x14ac:dyDescent="0.25">
      <c r="A649" t="s">
        <v>484</v>
      </c>
      <c r="B649" t="s">
        <v>1182</v>
      </c>
      <c r="C649" t="s">
        <v>493</v>
      </c>
      <c r="D649" t="s">
        <v>23</v>
      </c>
      <c r="E649" s="3">
        <v>18020.32</v>
      </c>
      <c r="F649" s="3">
        <v>1258700</v>
      </c>
      <c r="G649" s="3">
        <v>60065.163999999997</v>
      </c>
      <c r="H649" s="72">
        <v>2020</v>
      </c>
      <c r="I649" s="28"/>
      <c r="J649" s="28"/>
    </row>
    <row r="650" spans="1:10" x14ac:dyDescent="0.25">
      <c r="A650" t="s">
        <v>484</v>
      </c>
      <c r="B650" t="s">
        <v>1182</v>
      </c>
      <c r="C650" t="s">
        <v>494</v>
      </c>
      <c r="D650" t="s">
        <v>23</v>
      </c>
      <c r="E650" s="3">
        <v>9185.6200000000008</v>
      </c>
      <c r="F650" s="3">
        <v>850000</v>
      </c>
      <c r="G650" s="3">
        <v>40562</v>
      </c>
      <c r="H650" s="72">
        <v>2020</v>
      </c>
      <c r="I650" s="28"/>
      <c r="J650" s="28"/>
    </row>
    <row r="651" spans="1:10" x14ac:dyDescent="0.25">
      <c r="A651" t="s">
        <v>484</v>
      </c>
      <c r="B651" t="s">
        <v>1182</v>
      </c>
      <c r="C651" t="s">
        <v>495</v>
      </c>
      <c r="D651" t="s">
        <v>23</v>
      </c>
      <c r="E651" s="3">
        <v>135596.1</v>
      </c>
      <c r="F651" s="3">
        <v>11424500</v>
      </c>
      <c r="G651" s="3">
        <v>545177.14</v>
      </c>
      <c r="H651" s="72">
        <v>2020</v>
      </c>
      <c r="I651" s="28"/>
      <c r="J651" s="28"/>
    </row>
    <row r="652" spans="1:10" x14ac:dyDescent="0.25">
      <c r="A652" t="s">
        <v>484</v>
      </c>
      <c r="B652" t="s">
        <v>1182</v>
      </c>
      <c r="C652" t="s">
        <v>3659</v>
      </c>
      <c r="D652" t="s">
        <v>23</v>
      </c>
      <c r="E652" s="3">
        <v>15000</v>
      </c>
      <c r="F652" s="3">
        <v>1462000</v>
      </c>
      <c r="G652" s="3">
        <v>69766.64</v>
      </c>
      <c r="H652" s="72">
        <v>2020</v>
      </c>
      <c r="I652" s="28"/>
      <c r="J652" s="28"/>
    </row>
    <row r="653" spans="1:10" x14ac:dyDescent="0.25">
      <c r="A653" t="s">
        <v>496</v>
      </c>
      <c r="B653" t="s">
        <v>1183</v>
      </c>
      <c r="C653" t="s">
        <v>497</v>
      </c>
      <c r="D653" t="s">
        <v>7</v>
      </c>
      <c r="E653" s="3">
        <v>44112.74</v>
      </c>
      <c r="H653" s="72">
        <v>2020</v>
      </c>
      <c r="I653" s="28"/>
      <c r="J653" s="28"/>
    </row>
    <row r="654" spans="1:10" x14ac:dyDescent="0.25">
      <c r="A654" t="s">
        <v>496</v>
      </c>
      <c r="B654" t="s">
        <v>1183</v>
      </c>
      <c r="C654" t="s">
        <v>498</v>
      </c>
      <c r="D654" t="s">
        <v>7</v>
      </c>
      <c r="E654" s="3">
        <v>66024.88</v>
      </c>
      <c r="H654" s="72">
        <v>2020</v>
      </c>
      <c r="I654" s="28"/>
      <c r="J654" s="28"/>
    </row>
    <row r="655" spans="1:10" x14ac:dyDescent="0.25">
      <c r="A655" t="s">
        <v>499</v>
      </c>
      <c r="B655" t="s">
        <v>1184</v>
      </c>
      <c r="C655" t="s">
        <v>500</v>
      </c>
      <c r="D655" t="s">
        <v>7</v>
      </c>
      <c r="E655" s="3">
        <v>312590</v>
      </c>
      <c r="F655" s="3">
        <v>74092800</v>
      </c>
      <c r="G655" s="3">
        <v>6393468</v>
      </c>
      <c r="H655" s="72">
        <v>2020</v>
      </c>
      <c r="I655" s="28"/>
      <c r="J655" s="28"/>
    </row>
    <row r="656" spans="1:10" x14ac:dyDescent="0.25">
      <c r="A656" t="s">
        <v>499</v>
      </c>
      <c r="B656" t="s">
        <v>1184</v>
      </c>
      <c r="C656" t="s">
        <v>501</v>
      </c>
      <c r="D656" t="s">
        <v>7</v>
      </c>
      <c r="E656" s="3">
        <v>49889</v>
      </c>
      <c r="F656" s="3">
        <v>2781500</v>
      </c>
      <c r="G656" s="3">
        <v>2781586</v>
      </c>
      <c r="H656" s="72">
        <v>2020</v>
      </c>
      <c r="I656" s="28"/>
      <c r="J656" s="28"/>
    </row>
    <row r="657" spans="1:10" x14ac:dyDescent="0.25">
      <c r="A657" t="s">
        <v>499</v>
      </c>
      <c r="B657" t="s">
        <v>1184</v>
      </c>
      <c r="C657" t="s">
        <v>502</v>
      </c>
      <c r="D657" t="s">
        <v>49</v>
      </c>
      <c r="E657" s="3">
        <v>1065378</v>
      </c>
      <c r="F657" s="3">
        <v>40206000</v>
      </c>
      <c r="G657" s="3">
        <v>3469376</v>
      </c>
      <c r="H657" s="72">
        <v>2020</v>
      </c>
      <c r="I657" s="28"/>
      <c r="J657" s="28"/>
    </row>
    <row r="658" spans="1:10" x14ac:dyDescent="0.25">
      <c r="A658" t="s">
        <v>499</v>
      </c>
      <c r="B658" t="s">
        <v>1184</v>
      </c>
      <c r="C658" t="s">
        <v>503</v>
      </c>
      <c r="D658" t="s">
        <v>7</v>
      </c>
      <c r="E658" s="3">
        <v>180000</v>
      </c>
      <c r="F658" s="3">
        <v>4445000</v>
      </c>
      <c r="G658" s="3">
        <v>383559</v>
      </c>
      <c r="H658" s="72">
        <v>2020</v>
      </c>
      <c r="I658" s="28"/>
      <c r="J658" s="28"/>
    </row>
    <row r="659" spans="1:10" x14ac:dyDescent="0.25">
      <c r="A659" t="s">
        <v>499</v>
      </c>
      <c r="B659" t="s">
        <v>1184</v>
      </c>
      <c r="C659" t="s">
        <v>504</v>
      </c>
      <c r="D659" t="s">
        <v>7</v>
      </c>
      <c r="E659" s="3">
        <v>10911</v>
      </c>
      <c r="F659" s="3">
        <v>771000</v>
      </c>
      <c r="G659" s="3">
        <v>66530</v>
      </c>
      <c r="H659" s="72">
        <v>2020</v>
      </c>
      <c r="I659" s="28"/>
      <c r="J659" s="28"/>
    </row>
    <row r="660" spans="1:10" x14ac:dyDescent="0.25">
      <c r="A660" t="s">
        <v>499</v>
      </c>
      <c r="B660" t="s">
        <v>1184</v>
      </c>
      <c r="C660" t="s">
        <v>3660</v>
      </c>
      <c r="D660" t="s">
        <v>49</v>
      </c>
      <c r="E660" s="3">
        <v>54850</v>
      </c>
      <c r="F660" s="3">
        <v>8244300</v>
      </c>
      <c r="G660" s="3">
        <v>711401</v>
      </c>
      <c r="H660" s="72">
        <v>2020</v>
      </c>
      <c r="I660" s="28"/>
      <c r="J660" s="28"/>
    </row>
    <row r="661" spans="1:10" x14ac:dyDescent="0.25">
      <c r="A661" t="s">
        <v>499</v>
      </c>
      <c r="B661" t="s">
        <v>1184</v>
      </c>
      <c r="C661" t="s">
        <v>505</v>
      </c>
      <c r="D661" t="s">
        <v>23</v>
      </c>
      <c r="E661" s="3">
        <v>310000</v>
      </c>
      <c r="F661" s="3">
        <v>6200000</v>
      </c>
      <c r="G661" s="3">
        <v>534998</v>
      </c>
      <c r="H661" s="72">
        <v>2020</v>
      </c>
      <c r="I661" s="28"/>
      <c r="J661" s="28"/>
    </row>
    <row r="662" spans="1:10" x14ac:dyDescent="0.25">
      <c r="A662" t="s">
        <v>499</v>
      </c>
      <c r="B662" t="s">
        <v>1184</v>
      </c>
      <c r="C662" t="s">
        <v>506</v>
      </c>
      <c r="D662" t="s">
        <v>49</v>
      </c>
      <c r="E662" s="3">
        <v>193800</v>
      </c>
      <c r="F662" s="3">
        <v>7531200</v>
      </c>
      <c r="G662" s="3">
        <v>649867</v>
      </c>
      <c r="H662" s="72">
        <v>2020</v>
      </c>
      <c r="I662" s="28"/>
      <c r="J662" s="28"/>
    </row>
    <row r="663" spans="1:10" x14ac:dyDescent="0.25">
      <c r="A663" t="s">
        <v>499</v>
      </c>
      <c r="B663" t="s">
        <v>1184</v>
      </c>
      <c r="C663" t="s">
        <v>507</v>
      </c>
      <c r="D663" t="s">
        <v>7</v>
      </c>
      <c r="E663" s="3">
        <v>23648</v>
      </c>
      <c r="F663" s="3">
        <v>2751900</v>
      </c>
      <c r="G663" s="3">
        <v>237461</v>
      </c>
      <c r="H663" s="72">
        <v>2020</v>
      </c>
      <c r="I663" s="28"/>
      <c r="J663" s="28"/>
    </row>
    <row r="664" spans="1:10" x14ac:dyDescent="0.25">
      <c r="A664" t="s">
        <v>499</v>
      </c>
      <c r="B664" t="s">
        <v>1184</v>
      </c>
      <c r="C664" t="s">
        <v>906</v>
      </c>
      <c r="D664" t="s">
        <v>23</v>
      </c>
      <c r="E664" s="3">
        <v>250000</v>
      </c>
      <c r="F664" s="3">
        <v>3029500</v>
      </c>
      <c r="G664" s="3">
        <v>261416</v>
      </c>
      <c r="H664" s="72">
        <v>2020</v>
      </c>
      <c r="I664" s="28"/>
      <c r="J664" s="28"/>
    </row>
    <row r="665" spans="1:10" x14ac:dyDescent="0.25">
      <c r="A665" t="s">
        <v>499</v>
      </c>
      <c r="B665" t="s">
        <v>1184</v>
      </c>
      <c r="C665" t="s">
        <v>3661</v>
      </c>
      <c r="D665" t="s">
        <v>49</v>
      </c>
      <c r="E665" s="3">
        <v>346498</v>
      </c>
      <c r="F665" s="3">
        <v>9655600</v>
      </c>
      <c r="G665" s="3">
        <v>833182</v>
      </c>
      <c r="H665" s="72">
        <v>2020</v>
      </c>
      <c r="I665" s="28"/>
      <c r="J665" s="28"/>
    </row>
    <row r="666" spans="1:10" x14ac:dyDescent="0.25">
      <c r="A666" t="s">
        <v>499</v>
      </c>
      <c r="B666" t="s">
        <v>1184</v>
      </c>
      <c r="C666" t="s">
        <v>3662</v>
      </c>
      <c r="D666" t="s">
        <v>23</v>
      </c>
      <c r="E666" s="3">
        <v>2103120</v>
      </c>
      <c r="F666" s="3">
        <v>25075900</v>
      </c>
      <c r="G666" s="3">
        <v>2163799</v>
      </c>
      <c r="H666" s="72">
        <v>2020</v>
      </c>
      <c r="I666" s="28"/>
      <c r="J666" s="28"/>
    </row>
    <row r="667" spans="1:10" x14ac:dyDescent="0.25">
      <c r="A667" t="s">
        <v>499</v>
      </c>
      <c r="B667" t="s">
        <v>1184</v>
      </c>
      <c r="C667" t="s">
        <v>3663</v>
      </c>
      <c r="D667" t="s">
        <v>23</v>
      </c>
      <c r="E667" s="3">
        <v>1981127.15</v>
      </c>
      <c r="F667" s="3">
        <v>26400000</v>
      </c>
      <c r="G667" s="3">
        <v>2278056</v>
      </c>
      <c r="H667" s="72">
        <v>2020</v>
      </c>
      <c r="I667" s="28"/>
      <c r="J667" s="28"/>
    </row>
    <row r="668" spans="1:10" x14ac:dyDescent="0.25">
      <c r="A668" t="s">
        <v>499</v>
      </c>
      <c r="B668" t="s">
        <v>1184</v>
      </c>
      <c r="C668" t="s">
        <v>3664</v>
      </c>
      <c r="D668" t="s">
        <v>49</v>
      </c>
      <c r="E668" s="3">
        <v>60000</v>
      </c>
      <c r="F668" s="3">
        <v>3188700</v>
      </c>
      <c r="G668" s="3">
        <v>275153</v>
      </c>
      <c r="H668" s="72">
        <v>2020</v>
      </c>
      <c r="I668" s="28"/>
      <c r="J668" s="28"/>
    </row>
    <row r="669" spans="1:10" x14ac:dyDescent="0.25">
      <c r="A669" t="s">
        <v>508</v>
      </c>
      <c r="B669" t="s">
        <v>1185</v>
      </c>
      <c r="C669" t="s">
        <v>509</v>
      </c>
      <c r="D669" t="s">
        <v>49</v>
      </c>
      <c r="E669" s="3">
        <v>84392</v>
      </c>
      <c r="H669" s="72">
        <v>2020</v>
      </c>
      <c r="I669" s="28"/>
      <c r="J669" s="28"/>
    </row>
    <row r="670" spans="1:10" x14ac:dyDescent="0.25">
      <c r="A670" t="s">
        <v>508</v>
      </c>
      <c r="B670" t="s">
        <v>1185</v>
      </c>
      <c r="C670" t="s">
        <v>3665</v>
      </c>
      <c r="D670" t="s">
        <v>23</v>
      </c>
      <c r="E670" s="3">
        <v>101969.76</v>
      </c>
      <c r="F670" s="3">
        <v>7900000</v>
      </c>
      <c r="G670" s="3">
        <v>573619</v>
      </c>
      <c r="H670" s="72">
        <v>2020</v>
      </c>
      <c r="I670" s="28"/>
      <c r="J670" s="28"/>
    </row>
    <row r="671" spans="1:10" x14ac:dyDescent="0.25">
      <c r="A671" t="s">
        <v>508</v>
      </c>
      <c r="B671" t="s">
        <v>1185</v>
      </c>
      <c r="C671" t="s">
        <v>510</v>
      </c>
      <c r="D671" t="s">
        <v>49</v>
      </c>
      <c r="E671" s="3">
        <v>1111949.6000000001</v>
      </c>
      <c r="F671" s="3">
        <v>25029829</v>
      </c>
      <c r="G671" s="3">
        <v>1817415.88369</v>
      </c>
      <c r="H671" s="72">
        <v>2020</v>
      </c>
      <c r="I671" s="28"/>
      <c r="J671" s="28"/>
    </row>
    <row r="672" spans="1:10" x14ac:dyDescent="0.25">
      <c r="A672" t="s">
        <v>508</v>
      </c>
      <c r="B672" t="s">
        <v>1185</v>
      </c>
      <c r="C672" t="s">
        <v>3666</v>
      </c>
      <c r="D672" t="s">
        <v>49</v>
      </c>
      <c r="E672" s="3">
        <v>817941.95</v>
      </c>
      <c r="F672" s="3">
        <v>14643750</v>
      </c>
      <c r="G672" s="3">
        <v>1063282.6875</v>
      </c>
      <c r="H672" s="72">
        <v>2020</v>
      </c>
      <c r="I672" s="28"/>
      <c r="J672" s="28"/>
    </row>
    <row r="673" spans="1:10" x14ac:dyDescent="0.25">
      <c r="A673" t="s">
        <v>508</v>
      </c>
      <c r="B673" t="s">
        <v>1185</v>
      </c>
      <c r="C673" t="s">
        <v>3667</v>
      </c>
      <c r="D673" t="s">
        <v>23</v>
      </c>
      <c r="E673" s="3">
        <v>157049.24</v>
      </c>
      <c r="F673" s="3">
        <v>1771500</v>
      </c>
      <c r="G673" s="3">
        <v>128628.61500000001</v>
      </c>
      <c r="H673" s="72">
        <v>2020</v>
      </c>
      <c r="I673" s="28"/>
      <c r="J673" s="28"/>
    </row>
    <row r="674" spans="1:10" x14ac:dyDescent="0.25">
      <c r="A674" t="s">
        <v>508</v>
      </c>
      <c r="B674" t="s">
        <v>1185</v>
      </c>
      <c r="C674" t="s">
        <v>3668</v>
      </c>
      <c r="D674" t="s">
        <v>23</v>
      </c>
      <c r="E674" s="3">
        <v>187686.55</v>
      </c>
      <c r="F674" s="3">
        <v>13705000</v>
      </c>
      <c r="G674" s="3">
        <v>995120.05</v>
      </c>
      <c r="H674" s="72">
        <v>2020</v>
      </c>
      <c r="I674" s="28"/>
      <c r="J674" s="28"/>
    </row>
    <row r="675" spans="1:10" x14ac:dyDescent="0.25">
      <c r="A675" t="s">
        <v>508</v>
      </c>
      <c r="B675" t="s">
        <v>1185</v>
      </c>
      <c r="C675" t="s">
        <v>3669</v>
      </c>
      <c r="D675" t="s">
        <v>49</v>
      </c>
      <c r="E675" s="3">
        <v>512256.92</v>
      </c>
      <c r="F675" s="3">
        <v>10398300</v>
      </c>
      <c r="G675" s="3">
        <v>755020.56299999997</v>
      </c>
      <c r="H675" s="72">
        <v>2020</v>
      </c>
      <c r="I675" s="28"/>
      <c r="J675" s="28"/>
    </row>
    <row r="676" spans="1:10" x14ac:dyDescent="0.25">
      <c r="A676" t="s">
        <v>508</v>
      </c>
      <c r="B676" t="s">
        <v>1185</v>
      </c>
      <c r="C676" t="s">
        <v>3670</v>
      </c>
      <c r="D676" t="s">
        <v>49</v>
      </c>
      <c r="E676" s="3">
        <v>1166483.33</v>
      </c>
      <c r="F676" s="3">
        <v>15424235</v>
      </c>
      <c r="G676" s="3">
        <v>1119953.7033500001</v>
      </c>
      <c r="H676" s="72">
        <v>2020</v>
      </c>
      <c r="I676" s="28"/>
      <c r="J676" s="28"/>
    </row>
    <row r="677" spans="1:10" x14ac:dyDescent="0.25">
      <c r="A677" t="s">
        <v>508</v>
      </c>
      <c r="B677" t="s">
        <v>1185</v>
      </c>
      <c r="C677" t="s">
        <v>3671</v>
      </c>
      <c r="D677" t="s">
        <v>49</v>
      </c>
      <c r="E677" s="3">
        <v>1085896.2</v>
      </c>
      <c r="F677" s="3">
        <v>24583317</v>
      </c>
      <c r="G677" s="3">
        <v>1784994.6473699999</v>
      </c>
      <c r="H677" s="72">
        <v>2020</v>
      </c>
      <c r="I677" s="28"/>
      <c r="J677" s="28"/>
    </row>
    <row r="678" spans="1:10" x14ac:dyDescent="0.25">
      <c r="A678" t="s">
        <v>508</v>
      </c>
      <c r="B678" t="s">
        <v>1185</v>
      </c>
      <c r="C678" t="s">
        <v>3672</v>
      </c>
      <c r="D678" t="s">
        <v>49</v>
      </c>
      <c r="E678" s="3">
        <v>387227.62</v>
      </c>
      <c r="F678" s="3">
        <v>7340000</v>
      </c>
      <c r="G678" s="3">
        <v>532957.39999999991</v>
      </c>
      <c r="H678" s="72">
        <v>2020</v>
      </c>
      <c r="I678" s="28"/>
      <c r="J678" s="28"/>
    </row>
    <row r="679" spans="1:10" x14ac:dyDescent="0.25">
      <c r="A679" t="s">
        <v>508</v>
      </c>
      <c r="B679" t="s">
        <v>1185</v>
      </c>
      <c r="C679" t="s">
        <v>511</v>
      </c>
      <c r="D679" t="s">
        <v>7</v>
      </c>
      <c r="E679" s="3">
        <v>7755.23</v>
      </c>
      <c r="F679" s="3">
        <v>1551000</v>
      </c>
      <c r="G679" s="3">
        <v>112618.11</v>
      </c>
      <c r="H679" s="72">
        <v>2020</v>
      </c>
      <c r="I679" s="28"/>
      <c r="J679" s="28"/>
    </row>
    <row r="680" spans="1:10" x14ac:dyDescent="0.25">
      <c r="A680" t="s">
        <v>508</v>
      </c>
      <c r="B680" t="s">
        <v>1185</v>
      </c>
      <c r="C680" t="s">
        <v>3673</v>
      </c>
      <c r="D680" t="s">
        <v>49</v>
      </c>
      <c r="E680" s="3">
        <v>888364.6</v>
      </c>
      <c r="F680" s="3">
        <v>15486000</v>
      </c>
      <c r="G680" s="3">
        <v>1124438.46</v>
      </c>
      <c r="H680" s="72">
        <v>2020</v>
      </c>
      <c r="I680" s="28"/>
      <c r="J680" s="28"/>
    </row>
    <row r="681" spans="1:10" x14ac:dyDescent="0.25">
      <c r="A681" t="s">
        <v>508</v>
      </c>
      <c r="B681" t="s">
        <v>1185</v>
      </c>
      <c r="C681" t="s">
        <v>3674</v>
      </c>
      <c r="D681" t="s">
        <v>49</v>
      </c>
      <c r="E681" s="3">
        <v>1502512.96</v>
      </c>
      <c r="F681" s="3">
        <v>21020000</v>
      </c>
      <c r="G681" s="3">
        <v>1526262.2</v>
      </c>
      <c r="H681" s="72">
        <v>2020</v>
      </c>
      <c r="I681" s="28"/>
      <c r="J681" s="28"/>
    </row>
    <row r="682" spans="1:10" x14ac:dyDescent="0.25">
      <c r="A682" t="s">
        <v>508</v>
      </c>
      <c r="B682" t="s">
        <v>1185</v>
      </c>
      <c r="C682" t="s">
        <v>3675</v>
      </c>
      <c r="D682" t="s">
        <v>49</v>
      </c>
      <c r="E682" s="3">
        <v>967675.34</v>
      </c>
      <c r="F682" s="3">
        <v>18016000</v>
      </c>
      <c r="G682" s="3">
        <v>1308141.7599999998</v>
      </c>
      <c r="H682" s="72">
        <v>2020</v>
      </c>
      <c r="I682" s="28"/>
      <c r="J682" s="28"/>
    </row>
    <row r="683" spans="1:10" x14ac:dyDescent="0.25">
      <c r="A683" t="s">
        <v>508</v>
      </c>
      <c r="B683" t="s">
        <v>1185</v>
      </c>
      <c r="C683" t="s">
        <v>3676</v>
      </c>
      <c r="D683" t="s">
        <v>49</v>
      </c>
      <c r="E683" s="3">
        <v>709723.18</v>
      </c>
      <c r="F683" s="3">
        <v>16686000</v>
      </c>
      <c r="G683" s="3">
        <v>1211570.46</v>
      </c>
      <c r="H683" s="72">
        <v>2020</v>
      </c>
      <c r="I683" s="28"/>
      <c r="J683" s="28"/>
    </row>
    <row r="684" spans="1:10" x14ac:dyDescent="0.25">
      <c r="A684" t="s">
        <v>508</v>
      </c>
      <c r="B684" t="s">
        <v>1185</v>
      </c>
      <c r="C684" t="s">
        <v>3677</v>
      </c>
      <c r="D684" t="s">
        <v>49</v>
      </c>
      <c r="E684" s="3">
        <v>607937.22</v>
      </c>
      <c r="F684" s="3">
        <v>16066000</v>
      </c>
      <c r="G684" s="3">
        <v>1166552.26</v>
      </c>
      <c r="H684" s="72">
        <v>2020</v>
      </c>
      <c r="I684" s="28"/>
      <c r="J684" s="28"/>
    </row>
    <row r="685" spans="1:10" x14ac:dyDescent="0.25">
      <c r="A685" t="s">
        <v>512</v>
      </c>
      <c r="B685" t="s">
        <v>1186</v>
      </c>
      <c r="C685" t="s">
        <v>513</v>
      </c>
      <c r="D685" t="s">
        <v>7</v>
      </c>
      <c r="E685" s="3">
        <v>1046204</v>
      </c>
      <c r="F685" s="3">
        <v>50000000</v>
      </c>
      <c r="G685" s="3">
        <v>799500</v>
      </c>
      <c r="H685" s="72">
        <v>2020</v>
      </c>
      <c r="I685" s="28"/>
      <c r="J685" s="28"/>
    </row>
    <row r="686" spans="1:10" x14ac:dyDescent="0.25">
      <c r="A686" t="s">
        <v>512</v>
      </c>
      <c r="B686" t="s">
        <v>1186</v>
      </c>
      <c r="C686" t="s">
        <v>514</v>
      </c>
      <c r="D686" t="s">
        <v>7</v>
      </c>
      <c r="E686" s="3">
        <v>167831.05319999999</v>
      </c>
      <c r="F686" s="3">
        <v>35135700</v>
      </c>
      <c r="G686" s="3">
        <v>561819.84299999999</v>
      </c>
      <c r="H686" s="72">
        <v>2020</v>
      </c>
      <c r="I686" s="28"/>
      <c r="J686" s="28"/>
    </row>
    <row r="687" spans="1:10" x14ac:dyDescent="0.25">
      <c r="A687" t="s">
        <v>512</v>
      </c>
      <c r="B687" t="s">
        <v>1186</v>
      </c>
      <c r="C687" t="s">
        <v>515</v>
      </c>
      <c r="D687" t="s">
        <v>7</v>
      </c>
      <c r="E687" s="3">
        <v>313782</v>
      </c>
      <c r="F687" s="3">
        <v>40916000</v>
      </c>
      <c r="G687" s="3">
        <v>654246.84</v>
      </c>
      <c r="H687" s="72">
        <v>2020</v>
      </c>
      <c r="I687" s="28"/>
      <c r="J687" s="28"/>
    </row>
    <row r="688" spans="1:10" x14ac:dyDescent="0.25">
      <c r="A688" t="s">
        <v>512</v>
      </c>
      <c r="B688" t="s">
        <v>1186</v>
      </c>
      <c r="C688" t="s">
        <v>516</v>
      </c>
      <c r="D688" t="s">
        <v>7</v>
      </c>
      <c r="E688" s="3">
        <v>207374</v>
      </c>
      <c r="F688" s="3">
        <v>15320700</v>
      </c>
      <c r="G688" s="3">
        <v>244977.99299999999</v>
      </c>
      <c r="H688" s="72">
        <v>2020</v>
      </c>
      <c r="I688" s="28"/>
      <c r="J688" s="28"/>
    </row>
    <row r="689" spans="1:10" x14ac:dyDescent="0.25">
      <c r="A689" t="s">
        <v>512</v>
      </c>
      <c r="B689" t="s">
        <v>1186</v>
      </c>
      <c r="C689" t="s">
        <v>517</v>
      </c>
      <c r="D689" t="s">
        <v>7</v>
      </c>
      <c r="E689" s="3">
        <v>230152</v>
      </c>
      <c r="F689" s="3">
        <v>18265700</v>
      </c>
      <c r="G689" s="3">
        <v>292068.54300000001</v>
      </c>
      <c r="H689" s="72">
        <v>2020</v>
      </c>
      <c r="I689" s="28"/>
      <c r="J689" s="28"/>
    </row>
    <row r="690" spans="1:10" x14ac:dyDescent="0.25">
      <c r="A690" t="s">
        <v>512</v>
      </c>
      <c r="B690" t="s">
        <v>1186</v>
      </c>
      <c r="C690" t="s">
        <v>518</v>
      </c>
      <c r="D690" t="s">
        <v>7</v>
      </c>
      <c r="E690" s="3">
        <v>434852</v>
      </c>
      <c r="F690" s="3">
        <v>30751700</v>
      </c>
      <c r="G690" s="3">
        <v>491719.68300000002</v>
      </c>
      <c r="H690" s="72">
        <v>2020</v>
      </c>
      <c r="I690" s="28"/>
      <c r="J690" s="28"/>
    </row>
    <row r="691" spans="1:10" x14ac:dyDescent="0.25">
      <c r="A691" t="s">
        <v>512</v>
      </c>
      <c r="B691" t="s">
        <v>1186</v>
      </c>
      <c r="C691" t="s">
        <v>519</v>
      </c>
      <c r="D691" t="s">
        <v>7</v>
      </c>
      <c r="E691" s="3">
        <v>168450</v>
      </c>
      <c r="F691" s="3">
        <v>10394000</v>
      </c>
      <c r="G691" s="3">
        <v>166200.06</v>
      </c>
      <c r="H691" s="72">
        <v>2020</v>
      </c>
      <c r="I691" s="28"/>
      <c r="J691" s="28"/>
    </row>
    <row r="692" spans="1:10" x14ac:dyDescent="0.25">
      <c r="A692" t="s">
        <v>512</v>
      </c>
      <c r="B692" t="s">
        <v>1186</v>
      </c>
      <c r="C692" t="s">
        <v>520</v>
      </c>
      <c r="D692" t="s">
        <v>7</v>
      </c>
      <c r="E692" s="3">
        <v>444276</v>
      </c>
      <c r="F692" s="3">
        <v>32056000</v>
      </c>
      <c r="G692" s="3">
        <v>512575.44</v>
      </c>
      <c r="H692" s="72">
        <v>2020</v>
      </c>
      <c r="I692" s="28"/>
      <c r="J692" s="28"/>
    </row>
    <row r="693" spans="1:10" x14ac:dyDescent="0.25">
      <c r="A693" t="s">
        <v>512</v>
      </c>
      <c r="B693" t="s">
        <v>1186</v>
      </c>
      <c r="C693" t="s">
        <v>521</v>
      </c>
      <c r="D693" t="s">
        <v>7</v>
      </c>
      <c r="E693" s="3">
        <v>251239</v>
      </c>
      <c r="F693" s="3">
        <v>21007000</v>
      </c>
      <c r="G693" s="3">
        <v>335901.93</v>
      </c>
      <c r="H693" s="72">
        <v>2020</v>
      </c>
      <c r="I693" s="28"/>
      <c r="J693" s="28"/>
    </row>
    <row r="694" spans="1:10" x14ac:dyDescent="0.25">
      <c r="A694" t="s">
        <v>512</v>
      </c>
      <c r="B694" t="s">
        <v>1186</v>
      </c>
      <c r="C694" t="s">
        <v>522</v>
      </c>
      <c r="D694" t="s">
        <v>7</v>
      </c>
      <c r="E694" s="3">
        <v>367591</v>
      </c>
      <c r="F694" s="3">
        <v>27699000</v>
      </c>
      <c r="G694" s="3">
        <v>442907.01</v>
      </c>
      <c r="H694" s="72">
        <v>2020</v>
      </c>
      <c r="I694" s="28"/>
      <c r="J694" s="28"/>
    </row>
    <row r="695" spans="1:10" x14ac:dyDescent="0.25">
      <c r="A695" t="s">
        <v>512</v>
      </c>
      <c r="B695" t="s">
        <v>1186</v>
      </c>
      <c r="C695" t="s">
        <v>523</v>
      </c>
      <c r="D695" t="s">
        <v>7</v>
      </c>
      <c r="E695" s="3">
        <v>336592</v>
      </c>
      <c r="F695" s="3">
        <v>25889000</v>
      </c>
      <c r="G695" s="3">
        <v>413965.11</v>
      </c>
      <c r="H695" s="72">
        <v>2020</v>
      </c>
      <c r="I695" s="28"/>
      <c r="J695" s="28"/>
    </row>
    <row r="696" spans="1:10" x14ac:dyDescent="0.25">
      <c r="A696" t="s">
        <v>512</v>
      </c>
      <c r="B696" t="s">
        <v>1186</v>
      </c>
      <c r="C696" t="s">
        <v>524</v>
      </c>
      <c r="D696" t="s">
        <v>7</v>
      </c>
      <c r="E696" s="3">
        <v>163619</v>
      </c>
      <c r="F696" s="22">
        <v>15076900</v>
      </c>
      <c r="G696" s="22">
        <v>241079.63099999999</v>
      </c>
      <c r="H696" s="72">
        <v>2020</v>
      </c>
      <c r="I696" s="28"/>
      <c r="J696" s="28"/>
    </row>
    <row r="697" spans="1:10" x14ac:dyDescent="0.25">
      <c r="A697" t="s">
        <v>512</v>
      </c>
      <c r="B697" t="s">
        <v>1186</v>
      </c>
      <c r="C697" t="s">
        <v>525</v>
      </c>
      <c r="D697" t="s">
        <v>7</v>
      </c>
      <c r="E697" s="3">
        <v>239828</v>
      </c>
      <c r="F697" s="3">
        <v>18822600</v>
      </c>
      <c r="G697" s="3">
        <v>300973.37400000001</v>
      </c>
      <c r="H697" s="72">
        <v>2020</v>
      </c>
      <c r="I697" s="28"/>
      <c r="J697" s="28"/>
    </row>
    <row r="698" spans="1:10" x14ac:dyDescent="0.25">
      <c r="A698" t="s">
        <v>512</v>
      </c>
      <c r="B698" t="s">
        <v>1186</v>
      </c>
      <c r="C698" t="s">
        <v>526</v>
      </c>
      <c r="D698" t="s">
        <v>7</v>
      </c>
      <c r="E698" s="3">
        <v>23062</v>
      </c>
      <c r="F698" s="3">
        <v>3084400</v>
      </c>
      <c r="G698" s="3">
        <v>49319.555999999997</v>
      </c>
      <c r="H698" s="72">
        <v>2020</v>
      </c>
      <c r="I698" s="28"/>
      <c r="J698" s="28"/>
    </row>
    <row r="699" spans="1:10" x14ac:dyDescent="0.25">
      <c r="A699" t="s">
        <v>512</v>
      </c>
      <c r="B699" t="s">
        <v>1186</v>
      </c>
      <c r="C699" t="s">
        <v>527</v>
      </c>
      <c r="D699" t="s">
        <v>7</v>
      </c>
      <c r="E699" s="3">
        <v>251042</v>
      </c>
      <c r="F699" s="3">
        <v>27325700</v>
      </c>
      <c r="G699" s="3">
        <v>436937.94300000003</v>
      </c>
      <c r="H699" s="72">
        <v>2020</v>
      </c>
      <c r="I699" s="28"/>
      <c r="J699" s="28"/>
    </row>
    <row r="700" spans="1:10" x14ac:dyDescent="0.25">
      <c r="A700" t="s">
        <v>512</v>
      </c>
      <c r="B700" t="s">
        <v>1186</v>
      </c>
      <c r="C700" t="s">
        <v>528</v>
      </c>
      <c r="D700" t="s">
        <v>7</v>
      </c>
      <c r="E700" s="3">
        <v>188528</v>
      </c>
      <c r="F700" s="3">
        <v>23152000</v>
      </c>
      <c r="G700" s="3">
        <v>370200.48</v>
      </c>
      <c r="H700" s="72">
        <v>2020</v>
      </c>
      <c r="I700" s="28"/>
      <c r="J700" s="28"/>
    </row>
    <row r="701" spans="1:10" x14ac:dyDescent="0.25">
      <c r="A701" t="s">
        <v>512</v>
      </c>
      <c r="B701" t="s">
        <v>1186</v>
      </c>
      <c r="C701" t="s">
        <v>529</v>
      </c>
      <c r="D701" t="s">
        <v>7</v>
      </c>
      <c r="E701" s="3">
        <v>114404</v>
      </c>
      <c r="F701" s="3">
        <v>13242000</v>
      </c>
      <c r="G701" s="3">
        <v>211739.58</v>
      </c>
      <c r="H701" s="72">
        <v>2020</v>
      </c>
      <c r="I701" s="28"/>
      <c r="J701" s="28"/>
    </row>
    <row r="702" spans="1:10" x14ac:dyDescent="0.25">
      <c r="A702" t="s">
        <v>512</v>
      </c>
      <c r="B702" t="s">
        <v>1186</v>
      </c>
      <c r="C702" t="s">
        <v>530</v>
      </c>
      <c r="D702" t="s">
        <v>7</v>
      </c>
      <c r="E702" s="3">
        <v>101515</v>
      </c>
      <c r="F702" s="22">
        <v>10679000</v>
      </c>
      <c r="G702" s="22">
        <v>170757.21</v>
      </c>
      <c r="H702" s="72">
        <v>2020</v>
      </c>
      <c r="I702" s="28"/>
      <c r="J702" s="28"/>
    </row>
    <row r="703" spans="1:10" x14ac:dyDescent="0.25">
      <c r="A703" s="2" t="s">
        <v>512</v>
      </c>
      <c r="B703" t="s">
        <v>1186</v>
      </c>
      <c r="C703" t="s">
        <v>531</v>
      </c>
      <c r="D703" t="s">
        <v>7</v>
      </c>
      <c r="E703" s="3">
        <v>160942</v>
      </c>
      <c r="F703" s="3">
        <v>19394600</v>
      </c>
      <c r="G703" s="3">
        <v>310119.65399999998</v>
      </c>
      <c r="H703" s="72">
        <v>2020</v>
      </c>
      <c r="I703" s="28"/>
      <c r="J703" s="28"/>
    </row>
    <row r="704" spans="1:10" x14ac:dyDescent="0.25">
      <c r="A704" s="2" t="s">
        <v>512</v>
      </c>
      <c r="B704" t="s">
        <v>1186</v>
      </c>
      <c r="C704" t="s">
        <v>532</v>
      </c>
      <c r="D704" t="s">
        <v>7</v>
      </c>
      <c r="E704" s="3">
        <v>39010</v>
      </c>
      <c r="F704" s="3">
        <v>13725700</v>
      </c>
      <c r="G704" s="3">
        <v>219473.943</v>
      </c>
      <c r="H704" s="72">
        <v>2020</v>
      </c>
      <c r="I704" s="28"/>
      <c r="J704" s="28"/>
    </row>
    <row r="705" spans="1:10" x14ac:dyDescent="0.25">
      <c r="A705" s="2" t="s">
        <v>512</v>
      </c>
      <c r="B705" t="s">
        <v>1186</v>
      </c>
      <c r="C705" t="s">
        <v>533</v>
      </c>
      <c r="D705" t="s">
        <v>23</v>
      </c>
      <c r="E705" s="3">
        <v>1406058</v>
      </c>
      <c r="F705" s="3">
        <v>138643000</v>
      </c>
      <c r="G705" s="3">
        <v>2216901.5699999998</v>
      </c>
      <c r="H705" s="72">
        <v>2020</v>
      </c>
      <c r="I705" s="28"/>
      <c r="J705" s="28"/>
    </row>
    <row r="706" spans="1:10" x14ac:dyDescent="0.25">
      <c r="A706" t="s">
        <v>512</v>
      </c>
      <c r="B706" t="s">
        <v>1186</v>
      </c>
      <c r="C706" t="s">
        <v>534</v>
      </c>
      <c r="D706" t="s">
        <v>23</v>
      </c>
      <c r="E706" s="3">
        <v>1406076</v>
      </c>
      <c r="F706" s="22">
        <v>138643000</v>
      </c>
      <c r="G706" s="3">
        <v>2216901.5699999998</v>
      </c>
      <c r="H706" s="72">
        <v>2020</v>
      </c>
      <c r="I706" s="28"/>
      <c r="J706" s="28"/>
    </row>
    <row r="707" spans="1:10" x14ac:dyDescent="0.25">
      <c r="A707" t="s">
        <v>512</v>
      </c>
      <c r="B707" t="s">
        <v>1186</v>
      </c>
      <c r="C707" t="s">
        <v>535</v>
      </c>
      <c r="D707" t="s">
        <v>23</v>
      </c>
      <c r="E707" s="3">
        <v>2255739</v>
      </c>
      <c r="F707" s="22">
        <v>182627000</v>
      </c>
      <c r="G707" s="3">
        <v>2920205.73</v>
      </c>
      <c r="H707" s="72">
        <v>2020</v>
      </c>
      <c r="I707" s="28"/>
      <c r="J707" s="28"/>
    </row>
    <row r="708" spans="1:10" x14ac:dyDescent="0.25">
      <c r="A708" t="s">
        <v>512</v>
      </c>
      <c r="B708" t="s">
        <v>1186</v>
      </c>
      <c r="C708" t="s">
        <v>536</v>
      </c>
      <c r="D708" t="s">
        <v>7</v>
      </c>
      <c r="E708" s="3">
        <v>41725</v>
      </c>
      <c r="F708" s="22">
        <v>32166500</v>
      </c>
      <c r="G708" s="3">
        <v>514342.33500000002</v>
      </c>
      <c r="H708" s="72">
        <v>2020</v>
      </c>
      <c r="I708" s="28"/>
      <c r="J708" s="28"/>
    </row>
    <row r="709" spans="1:10" x14ac:dyDescent="0.25">
      <c r="A709" t="s">
        <v>512</v>
      </c>
      <c r="B709" t="s">
        <v>1186</v>
      </c>
      <c r="C709" t="s">
        <v>537</v>
      </c>
      <c r="D709" t="s">
        <v>7</v>
      </c>
      <c r="E709" s="3">
        <v>789934</v>
      </c>
      <c r="F709" s="22">
        <v>81146000</v>
      </c>
      <c r="G709" s="3">
        <v>1297524.54</v>
      </c>
      <c r="H709" s="72">
        <v>2020</v>
      </c>
      <c r="I709" s="28"/>
      <c r="J709" s="28"/>
    </row>
    <row r="710" spans="1:10" x14ac:dyDescent="0.25">
      <c r="A710" t="s">
        <v>512</v>
      </c>
      <c r="B710" t="s">
        <v>1186</v>
      </c>
      <c r="C710" t="s">
        <v>538</v>
      </c>
      <c r="D710" t="s">
        <v>23</v>
      </c>
      <c r="E710" s="3">
        <v>678270</v>
      </c>
      <c r="F710" s="22">
        <v>192000000</v>
      </c>
      <c r="G710" s="3">
        <v>3070080</v>
      </c>
      <c r="H710" s="72">
        <v>2020</v>
      </c>
      <c r="I710" s="28"/>
      <c r="J710" s="28"/>
    </row>
    <row r="711" spans="1:10" x14ac:dyDescent="0.25">
      <c r="A711" t="s">
        <v>512</v>
      </c>
      <c r="B711" t="s">
        <v>1186</v>
      </c>
      <c r="C711" t="s">
        <v>539</v>
      </c>
      <c r="D711" t="s">
        <v>23</v>
      </c>
      <c r="E711" s="3">
        <v>1215000</v>
      </c>
      <c r="F711" s="22">
        <v>148903200</v>
      </c>
      <c r="G711" s="3">
        <v>2380962.1680000001</v>
      </c>
      <c r="H711" s="72">
        <v>2020</v>
      </c>
      <c r="I711" s="28"/>
      <c r="J711" s="28"/>
    </row>
    <row r="712" spans="1:10" x14ac:dyDescent="0.25">
      <c r="A712" t="s">
        <v>512</v>
      </c>
      <c r="B712" t="s">
        <v>1186</v>
      </c>
      <c r="C712" t="s">
        <v>3678</v>
      </c>
      <c r="D712" t="s">
        <v>7</v>
      </c>
      <c r="E712" s="3">
        <v>971038</v>
      </c>
      <c r="F712" s="22">
        <v>120642000</v>
      </c>
      <c r="G712" s="22">
        <v>1929065.58</v>
      </c>
      <c r="H712" s="72">
        <v>2020</v>
      </c>
      <c r="I712" s="28"/>
      <c r="J712" s="28"/>
    </row>
    <row r="713" spans="1:10" x14ac:dyDescent="0.25">
      <c r="A713" t="s">
        <v>512</v>
      </c>
      <c r="B713" t="s">
        <v>1186</v>
      </c>
      <c r="C713" t="s">
        <v>3828</v>
      </c>
      <c r="D713" t="s">
        <v>7</v>
      </c>
      <c r="E713" s="3">
        <v>21001</v>
      </c>
      <c r="F713" s="3">
        <v>10151400</v>
      </c>
      <c r="G713" s="3">
        <v>162320.886</v>
      </c>
      <c r="H713" s="72">
        <v>2020</v>
      </c>
      <c r="I713" s="28"/>
      <c r="J713" s="28"/>
    </row>
    <row r="714" spans="1:10" x14ac:dyDescent="0.25">
      <c r="A714" t="s">
        <v>512</v>
      </c>
      <c r="B714" t="s">
        <v>1186</v>
      </c>
      <c r="C714" t="s">
        <v>540</v>
      </c>
      <c r="D714" t="s">
        <v>49</v>
      </c>
      <c r="E714" s="3">
        <v>711890</v>
      </c>
      <c r="F714" s="3">
        <v>56804500</v>
      </c>
      <c r="G714" s="3">
        <v>908303.95499999996</v>
      </c>
      <c r="H714" s="72">
        <v>2020</v>
      </c>
      <c r="I714" s="28"/>
      <c r="J714" s="28"/>
    </row>
    <row r="715" spans="1:10" x14ac:dyDescent="0.25">
      <c r="A715" t="s">
        <v>512</v>
      </c>
      <c r="B715" t="s">
        <v>1186</v>
      </c>
      <c r="C715" t="s">
        <v>541</v>
      </c>
      <c r="D715" t="s">
        <v>49</v>
      </c>
      <c r="E715" s="3">
        <v>848117.52</v>
      </c>
      <c r="F715" s="3">
        <v>84266700</v>
      </c>
      <c r="G715" s="3">
        <v>1347424.5330000001</v>
      </c>
      <c r="H715" s="72">
        <v>2020</v>
      </c>
      <c r="I715" s="28"/>
      <c r="J715" s="28"/>
    </row>
    <row r="716" spans="1:10" x14ac:dyDescent="0.25">
      <c r="A716" t="s">
        <v>512</v>
      </c>
      <c r="B716" t="s">
        <v>1186</v>
      </c>
      <c r="C716" t="s">
        <v>542</v>
      </c>
      <c r="D716" t="s">
        <v>49</v>
      </c>
      <c r="E716" s="3">
        <v>653041.57999999996</v>
      </c>
      <c r="F716" s="3">
        <v>67000800</v>
      </c>
      <c r="G716" s="3">
        <v>1071342.7919999999</v>
      </c>
      <c r="H716" s="72">
        <v>2020</v>
      </c>
      <c r="I716" s="28"/>
      <c r="J716" s="28"/>
    </row>
    <row r="717" spans="1:10" x14ac:dyDescent="0.25">
      <c r="A717" t="s">
        <v>512</v>
      </c>
      <c r="B717" t="s">
        <v>1186</v>
      </c>
      <c r="C717" t="s">
        <v>543</v>
      </c>
      <c r="D717" t="s">
        <v>49</v>
      </c>
      <c r="E717" s="3">
        <v>491788</v>
      </c>
      <c r="F717" s="3">
        <v>43894600</v>
      </c>
      <c r="G717" s="3">
        <v>701874.65399999998</v>
      </c>
      <c r="H717" s="72">
        <v>2020</v>
      </c>
      <c r="I717" s="28"/>
      <c r="J717" s="28"/>
    </row>
    <row r="718" spans="1:10" x14ac:dyDescent="0.25">
      <c r="A718" t="s">
        <v>544</v>
      </c>
      <c r="B718" t="s">
        <v>545</v>
      </c>
      <c r="C718" t="s">
        <v>3679</v>
      </c>
      <c r="D718" t="s">
        <v>49</v>
      </c>
      <c r="E718" s="3">
        <v>428534</v>
      </c>
      <c r="F718" s="3">
        <v>52259300</v>
      </c>
      <c r="G718" s="3">
        <v>804793.22</v>
      </c>
      <c r="H718" s="72">
        <v>2020</v>
      </c>
      <c r="I718" s="28"/>
      <c r="J718" s="28"/>
    </row>
    <row r="719" spans="1:10" x14ac:dyDescent="0.25">
      <c r="A719" t="s">
        <v>544</v>
      </c>
      <c r="B719" t="s">
        <v>545</v>
      </c>
      <c r="C719" t="s">
        <v>3680</v>
      </c>
      <c r="D719" t="s">
        <v>49</v>
      </c>
      <c r="E719" s="3">
        <v>364595</v>
      </c>
      <c r="F719" s="3">
        <v>32907900</v>
      </c>
      <c r="G719" s="3">
        <v>506781.66</v>
      </c>
      <c r="H719" s="72">
        <v>2020</v>
      </c>
      <c r="I719" s="28"/>
      <c r="J719" s="28"/>
    </row>
    <row r="720" spans="1:10" x14ac:dyDescent="0.25">
      <c r="A720" t="s">
        <v>544</v>
      </c>
      <c r="B720" t="s">
        <v>545</v>
      </c>
      <c r="C720" t="s">
        <v>3681</v>
      </c>
      <c r="D720" t="s">
        <v>49</v>
      </c>
      <c r="E720" s="3">
        <v>911602</v>
      </c>
      <c r="F720" s="3">
        <v>128600000</v>
      </c>
      <c r="G720" s="3">
        <v>1980440</v>
      </c>
      <c r="H720" s="72">
        <v>2020</v>
      </c>
      <c r="I720" s="28"/>
      <c r="J720" s="28"/>
    </row>
    <row r="721" spans="1:10" x14ac:dyDescent="0.25">
      <c r="A721" t="s">
        <v>544</v>
      </c>
      <c r="B721" t="s">
        <v>545</v>
      </c>
      <c r="C721" t="s">
        <v>3682</v>
      </c>
      <c r="D721" t="s">
        <v>49</v>
      </c>
      <c r="E721" s="3">
        <v>258468</v>
      </c>
      <c r="F721" s="3">
        <v>32148900</v>
      </c>
      <c r="G721" s="3">
        <v>495093.06</v>
      </c>
      <c r="H721" s="72">
        <v>2020</v>
      </c>
      <c r="I721" s="28"/>
      <c r="J721" s="28"/>
    </row>
    <row r="722" spans="1:10" x14ac:dyDescent="0.25">
      <c r="A722" t="s">
        <v>544</v>
      </c>
      <c r="B722" t="s">
        <v>545</v>
      </c>
      <c r="C722" t="s">
        <v>3683</v>
      </c>
      <c r="D722" t="s">
        <v>49</v>
      </c>
      <c r="E722" s="3">
        <v>692777</v>
      </c>
      <c r="F722" s="3">
        <v>101393500</v>
      </c>
      <c r="G722" s="3">
        <v>1561459.9</v>
      </c>
      <c r="H722" s="72">
        <v>2020</v>
      </c>
      <c r="I722" s="28"/>
      <c r="J722" s="28"/>
    </row>
    <row r="723" spans="1:10" x14ac:dyDescent="0.25">
      <c r="A723" t="s">
        <v>544</v>
      </c>
      <c r="B723" t="s">
        <v>545</v>
      </c>
      <c r="C723" t="s">
        <v>3684</v>
      </c>
      <c r="D723" t="s">
        <v>49</v>
      </c>
      <c r="E723" s="3">
        <v>675366</v>
      </c>
      <c r="F723" s="3">
        <v>104981400</v>
      </c>
      <c r="G723" s="3">
        <v>1616713.56</v>
      </c>
      <c r="H723" s="72">
        <v>2020</v>
      </c>
      <c r="I723" s="28"/>
      <c r="J723" s="28"/>
    </row>
    <row r="724" spans="1:10" x14ac:dyDescent="0.25">
      <c r="A724" t="s">
        <v>544</v>
      </c>
      <c r="B724" t="s">
        <v>545</v>
      </c>
      <c r="C724" t="s">
        <v>3685</v>
      </c>
      <c r="D724" t="s">
        <v>7</v>
      </c>
      <c r="E724" s="3">
        <v>272984</v>
      </c>
      <c r="F724" s="3">
        <v>3330500</v>
      </c>
      <c r="G724" s="3">
        <v>51289.7</v>
      </c>
      <c r="H724" s="72">
        <v>2020</v>
      </c>
      <c r="I724" s="28"/>
      <c r="J724" s="28"/>
    </row>
    <row r="725" spans="1:10" x14ac:dyDescent="0.25">
      <c r="A725" t="s">
        <v>544</v>
      </c>
      <c r="B725" t="s">
        <v>545</v>
      </c>
      <c r="C725" t="s">
        <v>3686</v>
      </c>
      <c r="D725" t="s">
        <v>7</v>
      </c>
      <c r="E725" s="3">
        <v>325802</v>
      </c>
      <c r="F725" s="3">
        <v>21120900</v>
      </c>
      <c r="G725" s="3">
        <v>325261.86</v>
      </c>
      <c r="H725" s="72">
        <v>2020</v>
      </c>
      <c r="I725" s="28"/>
      <c r="J725" s="28"/>
    </row>
    <row r="726" spans="1:10" x14ac:dyDescent="0.25">
      <c r="A726" t="s">
        <v>544</v>
      </c>
      <c r="B726" t="s">
        <v>545</v>
      </c>
      <c r="C726" t="s">
        <v>3687</v>
      </c>
      <c r="D726" t="s">
        <v>49</v>
      </c>
      <c r="E726" s="3">
        <v>1043141</v>
      </c>
      <c r="F726" s="3">
        <v>1900000</v>
      </c>
      <c r="G726" s="3">
        <v>29260</v>
      </c>
      <c r="H726" s="72">
        <v>2020</v>
      </c>
      <c r="I726" s="28"/>
      <c r="J726" s="28"/>
    </row>
    <row r="727" spans="1:10" x14ac:dyDescent="0.25">
      <c r="A727" t="s">
        <v>544</v>
      </c>
      <c r="B727" t="s">
        <v>545</v>
      </c>
      <c r="C727" t="s">
        <v>3688</v>
      </c>
      <c r="D727" t="s">
        <v>49</v>
      </c>
      <c r="E727" s="3">
        <v>457632</v>
      </c>
      <c r="F727" s="3">
        <v>228800000</v>
      </c>
      <c r="G727" s="3">
        <v>3523520</v>
      </c>
      <c r="H727" s="72">
        <v>2020</v>
      </c>
      <c r="I727" s="28"/>
      <c r="J727" s="28"/>
    </row>
    <row r="728" spans="1:10" x14ac:dyDescent="0.25">
      <c r="A728" t="s">
        <v>544</v>
      </c>
      <c r="B728" t="s">
        <v>545</v>
      </c>
      <c r="C728" t="s">
        <v>546</v>
      </c>
      <c r="D728" t="s">
        <v>7</v>
      </c>
      <c r="E728" s="3">
        <v>134580</v>
      </c>
      <c r="F728" s="3">
        <v>10950700</v>
      </c>
      <c r="G728" s="3">
        <v>168640.78</v>
      </c>
      <c r="H728" s="72">
        <v>2020</v>
      </c>
      <c r="I728" s="28"/>
      <c r="J728" s="28"/>
    </row>
    <row r="729" spans="1:10" x14ac:dyDescent="0.25">
      <c r="A729" t="s">
        <v>544</v>
      </c>
      <c r="B729" t="s">
        <v>545</v>
      </c>
      <c r="C729" t="s">
        <v>547</v>
      </c>
      <c r="D729" t="s">
        <v>7</v>
      </c>
      <c r="E729" s="3">
        <v>134694</v>
      </c>
      <c r="F729" s="3">
        <v>15305400</v>
      </c>
      <c r="G729" s="3">
        <v>235703.16</v>
      </c>
      <c r="H729" s="72">
        <v>2020</v>
      </c>
      <c r="I729" s="28"/>
      <c r="J729" s="28"/>
    </row>
    <row r="730" spans="1:10" x14ac:dyDescent="0.25">
      <c r="A730" t="s">
        <v>544</v>
      </c>
      <c r="B730" t="s">
        <v>545</v>
      </c>
      <c r="C730" t="s">
        <v>548</v>
      </c>
      <c r="D730" s="21" t="s">
        <v>49</v>
      </c>
      <c r="E730" s="3">
        <v>1150000</v>
      </c>
      <c r="F730" s="22">
        <v>347747500</v>
      </c>
      <c r="G730" s="22">
        <v>5355311.5</v>
      </c>
      <c r="H730" s="72">
        <v>2020</v>
      </c>
      <c r="I730" s="28"/>
      <c r="J730" s="28"/>
    </row>
    <row r="731" spans="1:10" x14ac:dyDescent="0.25">
      <c r="A731" t="s">
        <v>544</v>
      </c>
      <c r="B731" t="s">
        <v>545</v>
      </c>
      <c r="C731" t="s">
        <v>549</v>
      </c>
      <c r="D731" t="s">
        <v>49</v>
      </c>
      <c r="E731" s="3">
        <v>1644000</v>
      </c>
      <c r="F731" s="3">
        <v>288780700</v>
      </c>
      <c r="G731" s="3">
        <v>4447222.78</v>
      </c>
      <c r="H731" s="72">
        <v>2020</v>
      </c>
      <c r="I731" s="28"/>
      <c r="J731" s="28"/>
    </row>
    <row r="732" spans="1:10" x14ac:dyDescent="0.25">
      <c r="A732" t="s">
        <v>544</v>
      </c>
      <c r="B732" t="s">
        <v>545</v>
      </c>
      <c r="C732" t="s">
        <v>3689</v>
      </c>
      <c r="D732" t="s">
        <v>7</v>
      </c>
      <c r="E732" s="3">
        <v>21108</v>
      </c>
      <c r="F732" s="3">
        <v>14308000</v>
      </c>
      <c r="G732" s="3">
        <v>220343.2</v>
      </c>
      <c r="H732" s="72">
        <v>2020</v>
      </c>
      <c r="I732" s="28"/>
      <c r="J732" s="28"/>
    </row>
    <row r="733" spans="1:10" x14ac:dyDescent="0.25">
      <c r="A733" t="s">
        <v>544</v>
      </c>
      <c r="B733" t="s">
        <v>545</v>
      </c>
      <c r="C733" t="s">
        <v>550</v>
      </c>
      <c r="D733" t="s">
        <v>23</v>
      </c>
      <c r="E733" s="3">
        <v>1817272</v>
      </c>
      <c r="F733" s="3">
        <v>218304500</v>
      </c>
      <c r="G733" s="3">
        <v>3361889.3000000003</v>
      </c>
      <c r="H733" s="72">
        <v>2020</v>
      </c>
      <c r="I733" s="28"/>
      <c r="J733" s="28"/>
    </row>
    <row r="734" spans="1:10" x14ac:dyDescent="0.25">
      <c r="A734" t="s">
        <v>544</v>
      </c>
      <c r="B734" t="s">
        <v>545</v>
      </c>
      <c r="C734" t="s">
        <v>551</v>
      </c>
      <c r="D734" t="s">
        <v>49</v>
      </c>
      <c r="E734" s="3">
        <v>2257765</v>
      </c>
      <c r="F734" s="3">
        <v>220984300</v>
      </c>
      <c r="G734" s="3">
        <v>3403158.22</v>
      </c>
      <c r="H734" s="72">
        <v>2020</v>
      </c>
      <c r="I734" s="28"/>
      <c r="J734" s="28"/>
    </row>
    <row r="735" spans="1:10" x14ac:dyDescent="0.25">
      <c r="A735" t="s">
        <v>544</v>
      </c>
      <c r="B735" t="s">
        <v>545</v>
      </c>
      <c r="C735" t="s">
        <v>3690</v>
      </c>
      <c r="D735" t="s">
        <v>49</v>
      </c>
      <c r="E735" s="3">
        <v>17177</v>
      </c>
      <c r="F735" s="3">
        <v>1699900</v>
      </c>
      <c r="G735" s="3">
        <v>26178.46</v>
      </c>
      <c r="H735" s="72">
        <v>2020</v>
      </c>
      <c r="I735" s="28"/>
      <c r="J735" s="28"/>
    </row>
    <row r="736" spans="1:10" x14ac:dyDescent="0.25">
      <c r="A736" t="s">
        <v>544</v>
      </c>
      <c r="B736" t="s">
        <v>545</v>
      </c>
      <c r="C736" t="s">
        <v>552</v>
      </c>
      <c r="D736" t="s">
        <v>49</v>
      </c>
      <c r="E736" s="3">
        <v>20933</v>
      </c>
      <c r="F736" s="3">
        <v>6468600</v>
      </c>
      <c r="G736" s="3">
        <v>99616.44</v>
      </c>
      <c r="H736" s="72">
        <v>2020</v>
      </c>
      <c r="I736" s="28"/>
      <c r="J736" s="28"/>
    </row>
    <row r="737" spans="1:10" x14ac:dyDescent="0.25">
      <c r="A737" t="s">
        <v>544</v>
      </c>
      <c r="B737" t="s">
        <v>545</v>
      </c>
      <c r="C737" t="s">
        <v>3691</v>
      </c>
      <c r="D737" t="s">
        <v>49</v>
      </c>
      <c r="E737" s="3">
        <v>611196</v>
      </c>
      <c r="F737" s="3">
        <v>19350000</v>
      </c>
      <c r="G737" s="3">
        <v>297990</v>
      </c>
      <c r="H737" s="72">
        <v>2020</v>
      </c>
      <c r="I737" s="28"/>
      <c r="J737" s="28"/>
    </row>
    <row r="738" spans="1:10" x14ac:dyDescent="0.25">
      <c r="A738" t="s">
        <v>544</v>
      </c>
      <c r="B738" t="s">
        <v>545</v>
      </c>
      <c r="C738" t="s">
        <v>553</v>
      </c>
      <c r="D738" t="s">
        <v>49</v>
      </c>
      <c r="E738" s="3">
        <v>44100</v>
      </c>
      <c r="F738" s="3">
        <v>4038000</v>
      </c>
      <c r="G738" s="3">
        <v>62185.2</v>
      </c>
      <c r="H738" s="72">
        <v>2020</v>
      </c>
      <c r="I738" s="28"/>
      <c r="J738" s="28"/>
    </row>
    <row r="739" spans="1:10" x14ac:dyDescent="0.25">
      <c r="A739" t="s">
        <v>544</v>
      </c>
      <c r="B739" t="s">
        <v>545</v>
      </c>
      <c r="C739" t="s">
        <v>554</v>
      </c>
      <c r="D739" t="s">
        <v>7</v>
      </c>
      <c r="E739" s="3">
        <v>27373</v>
      </c>
      <c r="F739" s="3">
        <v>9984400</v>
      </c>
      <c r="G739" s="3">
        <v>153759.76</v>
      </c>
      <c r="H739" s="72">
        <v>2020</v>
      </c>
      <c r="I739" s="28"/>
      <c r="J739" s="28"/>
    </row>
    <row r="740" spans="1:10" x14ac:dyDescent="0.25">
      <c r="A740" t="s">
        <v>544</v>
      </c>
      <c r="B740" t="s">
        <v>545</v>
      </c>
      <c r="C740" t="s">
        <v>555</v>
      </c>
      <c r="D740" t="s">
        <v>49</v>
      </c>
      <c r="E740" s="3">
        <v>86729</v>
      </c>
      <c r="F740" s="3">
        <v>531172500</v>
      </c>
      <c r="G740" s="3">
        <v>8180056.5</v>
      </c>
      <c r="H740" s="72">
        <v>2020</v>
      </c>
      <c r="I740" s="28"/>
      <c r="J740" s="28"/>
    </row>
    <row r="741" spans="1:10" x14ac:dyDescent="0.25">
      <c r="A741" t="s">
        <v>544</v>
      </c>
      <c r="B741" t="s">
        <v>545</v>
      </c>
      <c r="C741" t="s">
        <v>3692</v>
      </c>
      <c r="D741" t="s">
        <v>49</v>
      </c>
      <c r="E741" s="3">
        <v>2400000</v>
      </c>
      <c r="G741" s="3">
        <v>0</v>
      </c>
      <c r="H741" s="72">
        <v>2020</v>
      </c>
      <c r="I741" s="28"/>
      <c r="J741" s="28"/>
    </row>
    <row r="742" spans="1:10" x14ac:dyDescent="0.25">
      <c r="A742" t="s">
        <v>544</v>
      </c>
      <c r="B742" t="s">
        <v>545</v>
      </c>
      <c r="C742" t="s">
        <v>3693</v>
      </c>
      <c r="D742" t="s">
        <v>23</v>
      </c>
      <c r="E742" s="3">
        <v>986710</v>
      </c>
      <c r="F742" s="3">
        <v>148730000</v>
      </c>
      <c r="G742" s="3">
        <v>2290442</v>
      </c>
      <c r="H742" s="72">
        <v>2020</v>
      </c>
      <c r="I742" s="28"/>
      <c r="J742" s="28"/>
    </row>
    <row r="743" spans="1:10" x14ac:dyDescent="0.25">
      <c r="A743" t="s">
        <v>544</v>
      </c>
      <c r="B743" t="s">
        <v>545</v>
      </c>
      <c r="C743" t="s">
        <v>556</v>
      </c>
      <c r="D743" t="s">
        <v>7</v>
      </c>
      <c r="E743" s="3">
        <v>80689</v>
      </c>
      <c r="F743" s="3">
        <v>2166200</v>
      </c>
      <c r="G743" s="3">
        <v>33359.480000000003</v>
      </c>
      <c r="H743" s="72">
        <v>2020</v>
      </c>
      <c r="I743" s="28"/>
      <c r="J743" s="28"/>
    </row>
    <row r="744" spans="1:10" x14ac:dyDescent="0.25">
      <c r="A744" t="s">
        <v>544</v>
      </c>
      <c r="B744" t="s">
        <v>545</v>
      </c>
      <c r="C744" t="s">
        <v>557</v>
      </c>
      <c r="D744" s="20" t="s">
        <v>49</v>
      </c>
      <c r="E744" s="3">
        <v>4275317</v>
      </c>
      <c r="G744" s="3">
        <v>0</v>
      </c>
      <c r="H744" s="72">
        <v>2020</v>
      </c>
      <c r="I744" s="28"/>
      <c r="J744" s="28"/>
    </row>
    <row r="745" spans="1:10" x14ac:dyDescent="0.25">
      <c r="A745" t="s">
        <v>544</v>
      </c>
      <c r="B745" t="s">
        <v>545</v>
      </c>
      <c r="C745" t="s">
        <v>3829</v>
      </c>
      <c r="D745" t="s">
        <v>49</v>
      </c>
      <c r="E745" s="3">
        <v>2436098</v>
      </c>
      <c r="F745" s="3">
        <v>39647800</v>
      </c>
      <c r="G745" s="3">
        <v>610576.12</v>
      </c>
      <c r="H745" s="72">
        <v>2020</v>
      </c>
      <c r="I745" s="28"/>
      <c r="J745" s="28"/>
    </row>
    <row r="746" spans="1:10" x14ac:dyDescent="0.25">
      <c r="A746" t="s">
        <v>558</v>
      </c>
      <c r="B746" t="s">
        <v>1187</v>
      </c>
      <c r="C746" t="s">
        <v>3694</v>
      </c>
      <c r="D746" t="s">
        <v>49</v>
      </c>
      <c r="E746" s="3">
        <v>400000</v>
      </c>
      <c r="F746" s="3">
        <v>9040000</v>
      </c>
      <c r="G746" s="3">
        <v>517540</v>
      </c>
      <c r="H746" s="72">
        <v>2020</v>
      </c>
      <c r="I746" s="28"/>
      <c r="J746" s="28"/>
    </row>
    <row r="747" spans="1:10" x14ac:dyDescent="0.25">
      <c r="A747" t="s">
        <v>558</v>
      </c>
      <c r="B747" t="s">
        <v>1187</v>
      </c>
      <c r="C747" t="s">
        <v>3695</v>
      </c>
      <c r="D747" t="s">
        <v>49</v>
      </c>
      <c r="E747" s="3">
        <v>1351000</v>
      </c>
      <c r="F747" s="3">
        <v>35612200</v>
      </c>
      <c r="G747" s="3">
        <v>2038798.45</v>
      </c>
      <c r="H747" s="72">
        <v>2020</v>
      </c>
      <c r="I747" s="28"/>
      <c r="J747" s="28"/>
    </row>
    <row r="748" spans="1:10" x14ac:dyDescent="0.25">
      <c r="A748" t="s">
        <v>558</v>
      </c>
      <c r="B748" t="s">
        <v>1187</v>
      </c>
      <c r="C748" t="s">
        <v>559</v>
      </c>
      <c r="D748" t="s">
        <v>49</v>
      </c>
      <c r="E748" s="3">
        <v>255000</v>
      </c>
      <c r="F748" s="3">
        <v>8136000</v>
      </c>
      <c r="G748" s="3">
        <v>465786</v>
      </c>
      <c r="H748" s="72">
        <v>2020</v>
      </c>
      <c r="I748" s="28"/>
      <c r="J748" s="28"/>
    </row>
    <row r="749" spans="1:10" x14ac:dyDescent="0.25">
      <c r="A749" t="s">
        <v>558</v>
      </c>
      <c r="B749" t="s">
        <v>1187</v>
      </c>
      <c r="C749" t="s">
        <v>560</v>
      </c>
      <c r="D749" t="s">
        <v>7</v>
      </c>
      <c r="E749" s="3">
        <v>656000</v>
      </c>
      <c r="F749" s="3">
        <v>15102800</v>
      </c>
      <c r="G749" s="3">
        <v>864635.3</v>
      </c>
      <c r="H749" s="72">
        <v>2020</v>
      </c>
      <c r="I749" s="28"/>
      <c r="J749" s="28"/>
    </row>
    <row r="750" spans="1:10" x14ac:dyDescent="0.25">
      <c r="A750" t="s">
        <v>558</v>
      </c>
      <c r="B750" t="s">
        <v>1187</v>
      </c>
      <c r="C750" t="s">
        <v>561</v>
      </c>
      <c r="D750" t="s">
        <v>49</v>
      </c>
      <c r="E750" s="3">
        <v>194000</v>
      </c>
      <c r="F750" s="3">
        <v>3435200</v>
      </c>
      <c r="G750" s="3">
        <v>196665.2</v>
      </c>
      <c r="H750" s="72">
        <v>2020</v>
      </c>
      <c r="I750" s="28"/>
      <c r="J750" s="28"/>
    </row>
    <row r="751" spans="1:10" x14ac:dyDescent="0.25">
      <c r="A751" t="s">
        <v>558</v>
      </c>
      <c r="B751" t="s">
        <v>1187</v>
      </c>
      <c r="C751" t="s">
        <v>562</v>
      </c>
      <c r="D751" t="s">
        <v>49</v>
      </c>
      <c r="E751" s="3">
        <v>520000</v>
      </c>
      <c r="F751" s="3">
        <v>23360800</v>
      </c>
      <c r="G751" s="3">
        <v>1337405.8</v>
      </c>
      <c r="H751" s="72">
        <v>2020</v>
      </c>
      <c r="I751" s="28"/>
      <c r="J751" s="28"/>
    </row>
    <row r="752" spans="1:10" x14ac:dyDescent="0.25">
      <c r="A752" t="s">
        <v>563</v>
      </c>
      <c r="B752" t="s">
        <v>1188</v>
      </c>
      <c r="C752" t="s">
        <v>3696</v>
      </c>
      <c r="E752" s="3">
        <v>142949.54</v>
      </c>
      <c r="G752" s="3">
        <v>18000</v>
      </c>
      <c r="H752" s="72">
        <v>2020</v>
      </c>
      <c r="I752" s="28"/>
      <c r="J752" s="28"/>
    </row>
    <row r="753" spans="1:10" x14ac:dyDescent="0.25">
      <c r="A753" t="s">
        <v>563</v>
      </c>
      <c r="B753" t="s">
        <v>1188</v>
      </c>
      <c r="C753" t="s">
        <v>3697</v>
      </c>
      <c r="E753" s="3">
        <v>701779.79</v>
      </c>
      <c r="H753" s="72">
        <v>2020</v>
      </c>
      <c r="I753" s="28"/>
      <c r="J753" s="28"/>
    </row>
    <row r="754" spans="1:10" x14ac:dyDescent="0.25">
      <c r="A754" t="s">
        <v>1454</v>
      </c>
      <c r="B754" t="s">
        <v>1905</v>
      </c>
      <c r="C754" t="s">
        <v>2236</v>
      </c>
      <c r="D754" t="s">
        <v>7</v>
      </c>
      <c r="E754" s="3">
        <v>13245.2</v>
      </c>
      <c r="F754" s="3">
        <v>4447100</v>
      </c>
      <c r="G754" s="3">
        <v>306405.19</v>
      </c>
      <c r="H754" s="72">
        <v>2017</v>
      </c>
      <c r="I754" s="28"/>
      <c r="J754" s="28"/>
    </row>
    <row r="755" spans="1:10" x14ac:dyDescent="0.25">
      <c r="A755" t="s">
        <v>1454</v>
      </c>
      <c r="B755" t="s">
        <v>1905</v>
      </c>
      <c r="C755" t="s">
        <v>2237</v>
      </c>
      <c r="D755" t="s">
        <v>7</v>
      </c>
      <c r="E755" s="3">
        <v>34826.6</v>
      </c>
      <c r="F755" s="3">
        <v>2079000</v>
      </c>
      <c r="G755" s="3">
        <v>143243.1</v>
      </c>
      <c r="H755" s="72">
        <v>2017</v>
      </c>
      <c r="I755" s="28"/>
      <c r="J755" s="28"/>
    </row>
    <row r="756" spans="1:10" x14ac:dyDescent="0.25">
      <c r="A756" t="s">
        <v>1454</v>
      </c>
      <c r="B756" t="s">
        <v>1905</v>
      </c>
      <c r="C756" t="s">
        <v>2238</v>
      </c>
      <c r="D756" t="s">
        <v>7</v>
      </c>
      <c r="E756" s="3">
        <v>4070.07</v>
      </c>
      <c r="F756" s="3">
        <v>475000</v>
      </c>
      <c r="G756" s="3">
        <v>32727.5</v>
      </c>
      <c r="H756" s="72">
        <v>2017</v>
      </c>
      <c r="I756" s="28"/>
      <c r="J756" s="28"/>
    </row>
    <row r="757" spans="1:10" x14ac:dyDescent="0.25">
      <c r="A757" t="s">
        <v>1454</v>
      </c>
      <c r="B757" t="s">
        <v>1905</v>
      </c>
      <c r="C757" t="s">
        <v>2239</v>
      </c>
      <c r="D757" t="s">
        <v>7</v>
      </c>
      <c r="E757" s="3">
        <v>10897.87</v>
      </c>
      <c r="F757" s="3">
        <v>850000</v>
      </c>
      <c r="G757" s="3">
        <v>58565</v>
      </c>
      <c r="H757" s="72">
        <v>2017</v>
      </c>
      <c r="I757" s="28"/>
      <c r="J757" s="28"/>
    </row>
    <row r="758" spans="1:10" x14ac:dyDescent="0.25">
      <c r="A758" t="s">
        <v>1454</v>
      </c>
      <c r="B758" t="s">
        <v>1905</v>
      </c>
      <c r="C758" t="s">
        <v>2240</v>
      </c>
      <c r="D758" t="s">
        <v>7</v>
      </c>
      <c r="E758" s="3">
        <v>278065.09999999998</v>
      </c>
      <c r="F758" s="3">
        <v>17695000</v>
      </c>
      <c r="G758" s="3">
        <v>1219226.8400000001</v>
      </c>
      <c r="H758" s="72">
        <v>2017</v>
      </c>
      <c r="I758" s="28"/>
      <c r="J758" s="28"/>
    </row>
    <row r="759" spans="1:10" x14ac:dyDescent="0.25">
      <c r="A759" t="s">
        <v>1454</v>
      </c>
      <c r="B759" t="s">
        <v>1905</v>
      </c>
      <c r="C759" t="s">
        <v>2241</v>
      </c>
      <c r="D759" t="s">
        <v>7</v>
      </c>
      <c r="E759" s="3">
        <v>29728.2</v>
      </c>
      <c r="F759" s="3">
        <v>3987200</v>
      </c>
      <c r="G759" s="3">
        <v>274718.08000000002</v>
      </c>
      <c r="H759" s="72">
        <v>2017</v>
      </c>
      <c r="I759" s="28"/>
      <c r="J759" s="28"/>
    </row>
    <row r="760" spans="1:10" x14ac:dyDescent="0.25">
      <c r="A760" t="s">
        <v>1454</v>
      </c>
      <c r="B760" t="s">
        <v>1905</v>
      </c>
      <c r="C760" t="s">
        <v>2242</v>
      </c>
      <c r="D760" t="s">
        <v>7</v>
      </c>
      <c r="E760" s="3">
        <v>9948.24</v>
      </c>
      <c r="F760" s="3">
        <v>4888800</v>
      </c>
      <c r="G760" s="3">
        <v>336838.22</v>
      </c>
      <c r="H760" s="72">
        <v>2017</v>
      </c>
      <c r="I760" s="28"/>
      <c r="J760" s="28"/>
    </row>
    <row r="761" spans="1:10" x14ac:dyDescent="0.25">
      <c r="A761" t="s">
        <v>1454</v>
      </c>
      <c r="B761" t="s">
        <v>1905</v>
      </c>
      <c r="C761" t="s">
        <v>2243</v>
      </c>
      <c r="D761" t="s">
        <v>7</v>
      </c>
      <c r="E761" s="3">
        <v>20000</v>
      </c>
      <c r="F761" s="3">
        <v>1716800</v>
      </c>
      <c r="G761" s="3">
        <v>118287.52</v>
      </c>
      <c r="H761" s="72">
        <v>2017</v>
      </c>
      <c r="I761" s="28"/>
      <c r="J761" s="28"/>
    </row>
    <row r="762" spans="1:10" x14ac:dyDescent="0.25">
      <c r="A762" t="s">
        <v>564</v>
      </c>
      <c r="B762" t="s">
        <v>1189</v>
      </c>
      <c r="C762" t="s">
        <v>565</v>
      </c>
      <c r="D762" t="s">
        <v>49</v>
      </c>
      <c r="E762" s="3">
        <v>2543896.06</v>
      </c>
      <c r="F762" s="3">
        <v>153965</v>
      </c>
      <c r="G762" s="3">
        <v>2619560.5099999998</v>
      </c>
      <c r="H762" s="72">
        <v>2019</v>
      </c>
      <c r="I762" s="28"/>
      <c r="J762" s="28"/>
    </row>
    <row r="763" spans="1:10" x14ac:dyDescent="0.25">
      <c r="A763" t="s">
        <v>564</v>
      </c>
      <c r="B763" t="s">
        <v>1189</v>
      </c>
      <c r="C763" t="s">
        <v>566</v>
      </c>
      <c r="D763" t="s">
        <v>49</v>
      </c>
      <c r="E763" s="3">
        <v>1238716.93</v>
      </c>
      <c r="F763" s="3">
        <v>74200000</v>
      </c>
      <c r="G763" s="3">
        <v>1262438.8</v>
      </c>
      <c r="H763" s="72">
        <v>2019</v>
      </c>
      <c r="I763" s="28"/>
      <c r="J763" s="28"/>
    </row>
    <row r="764" spans="1:10" x14ac:dyDescent="0.25">
      <c r="A764" t="s">
        <v>564</v>
      </c>
      <c r="B764" t="s">
        <v>1189</v>
      </c>
      <c r="C764" t="s">
        <v>567</v>
      </c>
      <c r="D764" t="s">
        <v>49</v>
      </c>
      <c r="E764" s="3">
        <v>51952.480000000003</v>
      </c>
      <c r="F764" s="3">
        <v>7202300</v>
      </c>
      <c r="G764" s="3">
        <v>381577.85399999999</v>
      </c>
      <c r="H764" s="72">
        <v>2019</v>
      </c>
      <c r="I764" s="28"/>
      <c r="J764" s="28"/>
    </row>
    <row r="765" spans="1:10" x14ac:dyDescent="0.25">
      <c r="A765" t="s">
        <v>568</v>
      </c>
      <c r="B765" t="s">
        <v>1190</v>
      </c>
      <c r="C765" t="s">
        <v>569</v>
      </c>
      <c r="D765" t="s">
        <v>49</v>
      </c>
      <c r="E765" s="3">
        <v>4461579.8</v>
      </c>
      <c r="F765" s="3">
        <v>77029000</v>
      </c>
      <c r="G765" s="3">
        <v>5824932.9800000004</v>
      </c>
      <c r="H765" s="72">
        <v>2020</v>
      </c>
      <c r="I765" s="28"/>
      <c r="J765" s="28"/>
    </row>
    <row r="766" spans="1:10" x14ac:dyDescent="0.25">
      <c r="A766" t="s">
        <v>568</v>
      </c>
      <c r="B766" t="s">
        <v>1190</v>
      </c>
      <c r="C766" t="s">
        <v>570</v>
      </c>
      <c r="D766" t="s">
        <v>49</v>
      </c>
      <c r="E766" s="3">
        <v>2209011.4500000002</v>
      </c>
      <c r="F766" s="3">
        <v>38640000</v>
      </c>
      <c r="G766" s="3">
        <v>2793402.8</v>
      </c>
      <c r="H766" s="72">
        <v>2020</v>
      </c>
      <c r="I766" s="28"/>
      <c r="J766" s="28"/>
    </row>
    <row r="767" spans="1:10" x14ac:dyDescent="0.25">
      <c r="A767" t="s">
        <v>568</v>
      </c>
      <c r="B767" t="s">
        <v>1190</v>
      </c>
      <c r="C767" t="s">
        <v>571</v>
      </c>
      <c r="D767" t="s">
        <v>49</v>
      </c>
      <c r="E767" s="3">
        <v>1729847.01</v>
      </c>
      <c r="F767" s="3">
        <v>36279000</v>
      </c>
      <c r="G767" s="3">
        <v>2743417.98</v>
      </c>
      <c r="H767" s="72">
        <v>2020</v>
      </c>
      <c r="I767" s="28"/>
      <c r="J767" s="28"/>
    </row>
    <row r="768" spans="1:10" x14ac:dyDescent="0.25">
      <c r="A768" t="s">
        <v>568</v>
      </c>
      <c r="B768" t="s">
        <v>1190</v>
      </c>
      <c r="C768" t="s">
        <v>572</v>
      </c>
      <c r="D768" t="s">
        <v>49</v>
      </c>
      <c r="E768" s="3">
        <v>3414314.67</v>
      </c>
      <c r="F768" s="3">
        <v>86204700</v>
      </c>
      <c r="G768" s="3">
        <v>6518799.4199999999</v>
      </c>
      <c r="H768" s="72">
        <v>2020</v>
      </c>
      <c r="I768" s="28"/>
      <c r="J768" s="28"/>
    </row>
    <row r="769" spans="1:10" x14ac:dyDescent="0.25">
      <c r="A769" t="s">
        <v>568</v>
      </c>
      <c r="B769" t="s">
        <v>1190</v>
      </c>
      <c r="C769" t="s">
        <v>573</v>
      </c>
      <c r="D769" t="s">
        <v>49</v>
      </c>
      <c r="E769" s="3">
        <v>3810913.48</v>
      </c>
      <c r="F769" s="3">
        <v>85010500</v>
      </c>
      <c r="G769" s="3">
        <v>6428494.0099999998</v>
      </c>
      <c r="H769" s="72">
        <v>2020</v>
      </c>
      <c r="I769" s="28"/>
      <c r="J769" s="28"/>
    </row>
    <row r="770" spans="1:10" x14ac:dyDescent="0.25">
      <c r="A770" t="s">
        <v>568</v>
      </c>
      <c r="B770" t="s">
        <v>1190</v>
      </c>
      <c r="C770" t="s">
        <v>574</v>
      </c>
      <c r="D770" t="s">
        <v>49</v>
      </c>
      <c r="E770" s="3">
        <v>1389387.32</v>
      </c>
      <c r="F770" s="3">
        <v>25472700</v>
      </c>
      <c r="G770" s="3">
        <v>1926245.58</v>
      </c>
      <c r="H770" s="72">
        <v>2020</v>
      </c>
      <c r="I770" s="28"/>
      <c r="J770" s="28"/>
    </row>
    <row r="771" spans="1:10" x14ac:dyDescent="0.25">
      <c r="A771" t="s">
        <v>568</v>
      </c>
      <c r="B771" t="s">
        <v>1190</v>
      </c>
      <c r="C771" t="s">
        <v>575</v>
      </c>
      <c r="D771" t="s">
        <v>49</v>
      </c>
      <c r="E771" s="3">
        <v>1287739.68</v>
      </c>
      <c r="F771" s="3">
        <v>13565000</v>
      </c>
      <c r="G771" s="3">
        <v>1025787.3</v>
      </c>
      <c r="H771" s="72">
        <v>2020</v>
      </c>
      <c r="I771" s="28"/>
      <c r="J771" s="28"/>
    </row>
    <row r="772" spans="1:10" x14ac:dyDescent="0.25">
      <c r="A772" t="s">
        <v>568</v>
      </c>
      <c r="B772" t="s">
        <v>1190</v>
      </c>
      <c r="C772" t="s">
        <v>576</v>
      </c>
      <c r="D772" t="s">
        <v>49</v>
      </c>
      <c r="E772" s="3">
        <v>1093178.17</v>
      </c>
      <c r="F772" s="3">
        <v>43059200</v>
      </c>
      <c r="G772" s="3">
        <v>3256136.71</v>
      </c>
      <c r="H772" s="72">
        <v>2020</v>
      </c>
      <c r="I772" s="28"/>
      <c r="J772" s="28"/>
    </row>
    <row r="773" spans="1:10" x14ac:dyDescent="0.25">
      <c r="A773" t="s">
        <v>568</v>
      </c>
      <c r="B773" t="s">
        <v>1190</v>
      </c>
      <c r="C773" t="s">
        <v>3698</v>
      </c>
      <c r="D773" t="s">
        <v>7</v>
      </c>
      <c r="E773" s="3">
        <v>1898155</v>
      </c>
      <c r="F773" s="3">
        <v>21321200</v>
      </c>
      <c r="G773" s="3">
        <v>1612309.15</v>
      </c>
      <c r="H773" s="72">
        <v>2020</v>
      </c>
      <c r="I773" s="28"/>
      <c r="J773" s="28"/>
    </row>
    <row r="774" spans="1:10" x14ac:dyDescent="0.25">
      <c r="A774" t="s">
        <v>568</v>
      </c>
      <c r="B774" t="s">
        <v>1190</v>
      </c>
      <c r="C774" t="s">
        <v>577</v>
      </c>
      <c r="D774" t="s">
        <v>7</v>
      </c>
      <c r="E774" s="3">
        <v>1151462</v>
      </c>
      <c r="F774" s="3">
        <v>34590000</v>
      </c>
      <c r="G774" s="3">
        <v>2615695.7999999998</v>
      </c>
      <c r="H774" s="72">
        <v>2020</v>
      </c>
      <c r="I774" s="28"/>
      <c r="J774" s="28"/>
    </row>
    <row r="775" spans="1:10" x14ac:dyDescent="0.25">
      <c r="A775" t="s">
        <v>578</v>
      </c>
      <c r="B775" t="s">
        <v>1191</v>
      </c>
      <c r="C775" t="s">
        <v>579</v>
      </c>
      <c r="D775" t="s">
        <v>7</v>
      </c>
      <c r="E775" s="3">
        <v>32225</v>
      </c>
      <c r="H775" s="72">
        <v>2020</v>
      </c>
      <c r="I775" s="28"/>
      <c r="J775" s="28"/>
    </row>
    <row r="776" spans="1:10" x14ac:dyDescent="0.25">
      <c r="A776" t="s">
        <v>580</v>
      </c>
      <c r="B776" t="s">
        <v>1192</v>
      </c>
      <c r="C776" t="s">
        <v>581</v>
      </c>
      <c r="D776" t="s">
        <v>7</v>
      </c>
      <c r="E776" s="3">
        <v>42241</v>
      </c>
      <c r="F776" s="3">
        <v>2793300</v>
      </c>
      <c r="G776" s="3">
        <v>59134.160999999993</v>
      </c>
      <c r="H776" s="72">
        <v>2020</v>
      </c>
      <c r="I776" s="28"/>
      <c r="J776" s="28"/>
    </row>
    <row r="777" spans="1:10" x14ac:dyDescent="0.25">
      <c r="A777" t="s">
        <v>580</v>
      </c>
      <c r="B777" t="s">
        <v>1192</v>
      </c>
      <c r="C777" t="s">
        <v>582</v>
      </c>
      <c r="D777" t="s">
        <v>7</v>
      </c>
      <c r="E777" s="3">
        <v>53094</v>
      </c>
      <c r="F777" s="3">
        <v>10150400</v>
      </c>
      <c r="G777" s="3">
        <v>214883.96799999999</v>
      </c>
      <c r="H777" s="72">
        <v>2020</v>
      </c>
      <c r="I777" s="28"/>
      <c r="J777" s="28"/>
    </row>
    <row r="778" spans="1:10" x14ac:dyDescent="0.25">
      <c r="A778" t="s">
        <v>580</v>
      </c>
      <c r="B778" t="s">
        <v>1192</v>
      </c>
      <c r="C778" t="s">
        <v>583</v>
      </c>
      <c r="D778" t="s">
        <v>7</v>
      </c>
      <c r="E778" s="3">
        <v>11758.65</v>
      </c>
      <c r="F778" s="3">
        <v>1234700</v>
      </c>
      <c r="G778" s="3">
        <v>26138.598999999998</v>
      </c>
      <c r="H778" s="72">
        <v>2020</v>
      </c>
      <c r="I778" s="28"/>
      <c r="J778" s="28"/>
    </row>
    <row r="779" spans="1:10" x14ac:dyDescent="0.25">
      <c r="A779" t="s">
        <v>1474</v>
      </c>
      <c r="B779" t="s">
        <v>3866</v>
      </c>
      <c r="C779" t="s">
        <v>3699</v>
      </c>
      <c r="D779" t="s">
        <v>7</v>
      </c>
      <c r="E779" s="3">
        <v>50556</v>
      </c>
      <c r="F779" s="3">
        <v>6449000</v>
      </c>
      <c r="G779" s="3">
        <v>162450.31</v>
      </c>
      <c r="H779" s="72">
        <v>2020</v>
      </c>
      <c r="I779" s="28"/>
      <c r="J779" s="28"/>
    </row>
    <row r="780" spans="1:10" x14ac:dyDescent="0.25">
      <c r="A780" t="s">
        <v>584</v>
      </c>
      <c r="B780" t="s">
        <v>1193</v>
      </c>
      <c r="C780" t="s">
        <v>585</v>
      </c>
      <c r="D780" t="s">
        <v>7</v>
      </c>
      <c r="E780" s="3">
        <v>133858</v>
      </c>
      <c r="F780" s="3">
        <v>9230000</v>
      </c>
      <c r="G780" s="3">
        <v>300436.5</v>
      </c>
      <c r="H780" s="72">
        <v>2020</v>
      </c>
      <c r="I780" s="28"/>
      <c r="J780" s="28"/>
    </row>
    <row r="781" spans="1:10" x14ac:dyDescent="0.25">
      <c r="A781" t="s">
        <v>584</v>
      </c>
      <c r="B781" t="s">
        <v>1193</v>
      </c>
      <c r="C781" t="s">
        <v>586</v>
      </c>
      <c r="D781" t="s">
        <v>7</v>
      </c>
      <c r="E781" s="3">
        <v>24399.53</v>
      </c>
      <c r="F781" s="3">
        <v>7050000</v>
      </c>
      <c r="G781" s="3">
        <v>229477.5</v>
      </c>
      <c r="H781" s="72">
        <v>2020</v>
      </c>
      <c r="I781" s="28"/>
      <c r="J781" s="28"/>
    </row>
    <row r="782" spans="1:10" x14ac:dyDescent="0.25">
      <c r="A782" t="s">
        <v>584</v>
      </c>
      <c r="B782" t="s">
        <v>1193</v>
      </c>
      <c r="C782" t="s">
        <v>587</v>
      </c>
      <c r="D782" t="s">
        <v>23</v>
      </c>
      <c r="E782" s="3">
        <v>820675.7</v>
      </c>
      <c r="F782" s="3">
        <v>1250000</v>
      </c>
      <c r="G782" s="3">
        <v>42237.5</v>
      </c>
      <c r="H782" s="72">
        <v>2020</v>
      </c>
      <c r="I782" s="28"/>
      <c r="J782" s="28"/>
    </row>
    <row r="783" spans="1:10" x14ac:dyDescent="0.25">
      <c r="A783" t="s">
        <v>588</v>
      </c>
      <c r="B783" t="s">
        <v>1194</v>
      </c>
      <c r="C783" t="s">
        <v>591</v>
      </c>
      <c r="D783" t="s">
        <v>7</v>
      </c>
      <c r="E783" s="3">
        <v>24462.86</v>
      </c>
      <c r="F783" s="3">
        <v>2466400</v>
      </c>
      <c r="G783" s="3">
        <v>22345.583999999999</v>
      </c>
      <c r="H783" s="72">
        <v>2020</v>
      </c>
      <c r="I783" s="28"/>
      <c r="J783" s="28"/>
    </row>
    <row r="784" spans="1:10" x14ac:dyDescent="0.25">
      <c r="A784" t="s">
        <v>588</v>
      </c>
      <c r="B784" t="s">
        <v>1194</v>
      </c>
      <c r="C784" t="s">
        <v>589</v>
      </c>
      <c r="D784" t="s">
        <v>7</v>
      </c>
      <c r="E784" s="3">
        <v>25787</v>
      </c>
      <c r="F784" s="3">
        <v>7677500</v>
      </c>
      <c r="G784" s="3">
        <v>69558.150000000009</v>
      </c>
      <c r="H784" s="72">
        <v>2020</v>
      </c>
      <c r="I784" s="28"/>
      <c r="J784" s="28"/>
    </row>
    <row r="785" spans="1:10" x14ac:dyDescent="0.25">
      <c r="A785" t="s">
        <v>588</v>
      </c>
      <c r="B785" t="s">
        <v>1194</v>
      </c>
      <c r="C785" t="s">
        <v>3700</v>
      </c>
      <c r="D785" t="s">
        <v>7</v>
      </c>
      <c r="E785" s="3">
        <v>4928.3999999999996</v>
      </c>
      <c r="F785" s="3">
        <v>1518900</v>
      </c>
      <c r="G785" s="3">
        <v>13761.234</v>
      </c>
      <c r="H785" s="72">
        <v>2020</v>
      </c>
      <c r="I785" s="28"/>
      <c r="J785" s="28"/>
    </row>
    <row r="786" spans="1:10" x14ac:dyDescent="0.25">
      <c r="A786" t="s">
        <v>588</v>
      </c>
      <c r="B786" t="s">
        <v>1194</v>
      </c>
      <c r="C786" t="s">
        <v>590</v>
      </c>
      <c r="D786" t="s">
        <v>49</v>
      </c>
      <c r="E786" s="3">
        <v>128248.11</v>
      </c>
      <c r="F786" s="3">
        <v>17679200</v>
      </c>
      <c r="G786" s="3">
        <v>160173.552</v>
      </c>
      <c r="H786" s="72">
        <v>2020</v>
      </c>
      <c r="I786" s="28"/>
      <c r="J786" s="28"/>
    </row>
    <row r="787" spans="1:10" x14ac:dyDescent="0.25">
      <c r="A787" t="s">
        <v>588</v>
      </c>
      <c r="B787" t="s">
        <v>1194</v>
      </c>
      <c r="C787" t="s">
        <v>3701</v>
      </c>
      <c r="D787" t="s">
        <v>49</v>
      </c>
      <c r="E787" s="3">
        <v>118930</v>
      </c>
      <c r="F787" s="3">
        <v>4527000</v>
      </c>
      <c r="G787" s="3">
        <v>41014.620000000003</v>
      </c>
      <c r="H787" s="72">
        <v>2020</v>
      </c>
      <c r="I787" s="28"/>
      <c r="J787" s="28"/>
    </row>
    <row r="788" spans="1:10" x14ac:dyDescent="0.25">
      <c r="A788" t="s">
        <v>588</v>
      </c>
      <c r="B788" t="s">
        <v>1194</v>
      </c>
      <c r="C788" t="s">
        <v>3702</v>
      </c>
      <c r="D788" t="s">
        <v>7</v>
      </c>
      <c r="E788" s="3">
        <v>8283.73</v>
      </c>
      <c r="F788" s="3">
        <v>910300</v>
      </c>
      <c r="G788" s="3">
        <v>8247.3180000000011</v>
      </c>
      <c r="H788" s="72">
        <v>2020</v>
      </c>
      <c r="I788" s="28"/>
      <c r="J788" s="28"/>
    </row>
    <row r="789" spans="1:10" x14ac:dyDescent="0.25">
      <c r="A789" t="s">
        <v>592</v>
      </c>
      <c r="B789" t="s">
        <v>1195</v>
      </c>
      <c r="C789" t="s">
        <v>593</v>
      </c>
      <c r="D789" t="s">
        <v>23</v>
      </c>
      <c r="E789" s="3">
        <v>1307211.5</v>
      </c>
      <c r="F789" s="3">
        <v>6255100</v>
      </c>
      <c r="G789" s="3">
        <v>195471.88</v>
      </c>
      <c r="H789" s="72">
        <v>2020</v>
      </c>
      <c r="I789" s="28"/>
      <c r="J789" s="28"/>
    </row>
    <row r="790" spans="1:10" x14ac:dyDescent="0.25">
      <c r="A790" t="s">
        <v>592</v>
      </c>
      <c r="B790" t="s">
        <v>1195</v>
      </c>
      <c r="C790" t="s">
        <v>594</v>
      </c>
      <c r="D790" t="s">
        <v>7</v>
      </c>
      <c r="E790" s="22">
        <v>143437</v>
      </c>
      <c r="F790" s="3">
        <v>10736800</v>
      </c>
      <c r="G790" s="3">
        <v>352703.88</v>
      </c>
      <c r="H790" s="72">
        <v>2020</v>
      </c>
      <c r="I790" s="28"/>
      <c r="J790" s="28"/>
    </row>
    <row r="791" spans="1:10" x14ac:dyDescent="0.25">
      <c r="A791" t="s">
        <v>592</v>
      </c>
      <c r="B791" t="s">
        <v>1195</v>
      </c>
      <c r="C791" t="s">
        <v>3703</v>
      </c>
      <c r="D791" t="s">
        <v>7</v>
      </c>
      <c r="E791" s="3">
        <v>140010</v>
      </c>
      <c r="F791" s="3">
        <v>9003200</v>
      </c>
      <c r="G791" s="3">
        <v>295755.12</v>
      </c>
      <c r="H791" s="72">
        <v>2020</v>
      </c>
      <c r="I791" s="28"/>
      <c r="J791" s="28"/>
    </row>
    <row r="792" spans="1:10" x14ac:dyDescent="0.25">
      <c r="A792" t="s">
        <v>592</v>
      </c>
      <c r="B792" t="s">
        <v>1195</v>
      </c>
      <c r="C792" t="s">
        <v>595</v>
      </c>
      <c r="D792" t="s">
        <v>7</v>
      </c>
      <c r="E792" s="3">
        <v>28400</v>
      </c>
      <c r="F792" s="3">
        <v>2426000</v>
      </c>
      <c r="G792" s="3">
        <v>79694.100000000006</v>
      </c>
      <c r="H792" s="72">
        <v>2020</v>
      </c>
      <c r="I792" s="28"/>
      <c r="J792" s="28"/>
    </row>
    <row r="793" spans="1:10" x14ac:dyDescent="0.25">
      <c r="A793" t="s">
        <v>592</v>
      </c>
      <c r="B793" t="s">
        <v>1195</v>
      </c>
      <c r="C793" t="s">
        <v>596</v>
      </c>
      <c r="D793" t="s">
        <v>7</v>
      </c>
      <c r="E793" s="3">
        <v>11593.75</v>
      </c>
      <c r="F793" s="3">
        <v>4102700</v>
      </c>
      <c r="G793" s="3">
        <v>134773.70000000001</v>
      </c>
      <c r="H793" s="72">
        <v>2020</v>
      </c>
      <c r="I793" s="28"/>
      <c r="J793" s="28"/>
    </row>
    <row r="794" spans="1:10" x14ac:dyDescent="0.25">
      <c r="A794" t="s">
        <v>597</v>
      </c>
      <c r="B794" t="s">
        <v>1162</v>
      </c>
      <c r="C794" t="s">
        <v>598</v>
      </c>
      <c r="D794" t="s">
        <v>7</v>
      </c>
      <c r="E794" s="3">
        <v>64500</v>
      </c>
      <c r="F794" s="3">
        <v>15000000</v>
      </c>
      <c r="G794" s="3">
        <v>436800</v>
      </c>
      <c r="H794" s="72">
        <v>2020</v>
      </c>
      <c r="I794" s="28"/>
      <c r="J794" s="28"/>
    </row>
    <row r="795" spans="1:10" x14ac:dyDescent="0.25">
      <c r="A795" t="s">
        <v>597</v>
      </c>
      <c r="B795" t="s">
        <v>1162</v>
      </c>
      <c r="C795" t="s">
        <v>596</v>
      </c>
      <c r="D795" t="s">
        <v>7</v>
      </c>
      <c r="E795" s="3">
        <v>37718</v>
      </c>
      <c r="F795" s="3">
        <v>9000000</v>
      </c>
      <c r="G795" s="3">
        <v>262800</v>
      </c>
      <c r="H795" s="72">
        <v>2020</v>
      </c>
      <c r="I795" s="28"/>
      <c r="J795" s="28"/>
    </row>
    <row r="796" spans="1:10" x14ac:dyDescent="0.25">
      <c r="A796" t="s">
        <v>599</v>
      </c>
      <c r="B796" t="s">
        <v>1196</v>
      </c>
      <c r="C796" t="s">
        <v>600</v>
      </c>
      <c r="D796" t="s">
        <v>23</v>
      </c>
      <c r="E796" s="3">
        <v>199982.07999999999</v>
      </c>
      <c r="F796" s="3">
        <v>9300000</v>
      </c>
      <c r="G796" s="3">
        <v>260399.99999999997</v>
      </c>
      <c r="H796" s="72">
        <v>2020</v>
      </c>
      <c r="I796" s="28"/>
      <c r="J796" s="28"/>
    </row>
    <row r="797" spans="1:10" x14ac:dyDescent="0.25">
      <c r="A797" t="s">
        <v>599</v>
      </c>
      <c r="B797" t="s">
        <v>1196</v>
      </c>
      <c r="C797" t="s">
        <v>601</v>
      </c>
      <c r="D797" t="s">
        <v>23</v>
      </c>
      <c r="E797" s="3">
        <v>118900</v>
      </c>
      <c r="F797" s="3">
        <v>12544300</v>
      </c>
      <c r="G797" s="3">
        <v>351240.39999999997</v>
      </c>
      <c r="H797" s="72">
        <v>2020</v>
      </c>
      <c r="I797" s="28"/>
      <c r="J797" s="28"/>
    </row>
    <row r="798" spans="1:10" x14ac:dyDescent="0.25">
      <c r="A798" t="s">
        <v>599</v>
      </c>
      <c r="B798" t="s">
        <v>1196</v>
      </c>
      <c r="C798" t="s">
        <v>602</v>
      </c>
      <c r="D798" t="s">
        <v>23</v>
      </c>
      <c r="E798" s="3">
        <v>72675</v>
      </c>
      <c r="F798" s="3">
        <v>12646700</v>
      </c>
      <c r="G798" s="3">
        <v>354107.6</v>
      </c>
      <c r="H798" s="72">
        <v>2020</v>
      </c>
      <c r="I798" s="28"/>
      <c r="J798" s="28"/>
    </row>
    <row r="799" spans="1:10" x14ac:dyDescent="0.25">
      <c r="A799" t="s">
        <v>599</v>
      </c>
      <c r="B799" t="s">
        <v>1196</v>
      </c>
      <c r="C799" t="s">
        <v>603</v>
      </c>
      <c r="D799" t="s">
        <v>23</v>
      </c>
      <c r="E799" s="3">
        <v>28996.3</v>
      </c>
      <c r="F799" s="3">
        <v>8057500</v>
      </c>
      <c r="G799" s="3">
        <v>225610</v>
      </c>
      <c r="H799" s="72">
        <v>2020</v>
      </c>
      <c r="I799" s="28"/>
      <c r="J799" s="28"/>
    </row>
    <row r="800" spans="1:10" x14ac:dyDescent="0.25">
      <c r="A800" t="s">
        <v>599</v>
      </c>
      <c r="B800" t="s">
        <v>1196</v>
      </c>
      <c r="C800" t="s">
        <v>604</v>
      </c>
      <c r="D800" t="s">
        <v>23</v>
      </c>
      <c r="E800" s="3">
        <v>11915.69</v>
      </c>
      <c r="F800" s="3">
        <v>5688500</v>
      </c>
      <c r="G800" s="3">
        <v>159278</v>
      </c>
      <c r="H800" s="72">
        <v>2020</v>
      </c>
      <c r="I800" s="28"/>
      <c r="J800" s="28"/>
    </row>
    <row r="801" spans="1:10" x14ac:dyDescent="0.25">
      <c r="A801" t="s">
        <v>1484</v>
      </c>
      <c r="B801" t="s">
        <v>1937</v>
      </c>
      <c r="C801" t="s">
        <v>2244</v>
      </c>
      <c r="D801" t="s">
        <v>49</v>
      </c>
      <c r="E801" s="3">
        <v>72000</v>
      </c>
      <c r="F801" s="3">
        <v>6280800</v>
      </c>
      <c r="G801" s="3">
        <v>74263</v>
      </c>
      <c r="H801" s="72">
        <v>2018</v>
      </c>
      <c r="I801" s="28"/>
      <c r="J801" s="28"/>
    </row>
    <row r="802" spans="1:10" x14ac:dyDescent="0.25">
      <c r="A802" t="s">
        <v>1484</v>
      </c>
      <c r="B802" t="s">
        <v>1937</v>
      </c>
      <c r="C802" t="s">
        <v>2245</v>
      </c>
      <c r="D802" t="s">
        <v>49</v>
      </c>
      <c r="E802" s="3">
        <v>12000</v>
      </c>
      <c r="F802" s="3">
        <v>1860000</v>
      </c>
      <c r="G802" s="3">
        <v>92163</v>
      </c>
      <c r="H802" s="72">
        <v>2018</v>
      </c>
      <c r="I802" s="28"/>
      <c r="J802" s="28"/>
    </row>
    <row r="803" spans="1:10" x14ac:dyDescent="0.25">
      <c r="A803" t="s">
        <v>1484</v>
      </c>
      <c r="B803" t="s">
        <v>1937</v>
      </c>
      <c r="C803" t="s">
        <v>2246</v>
      </c>
      <c r="D803" t="s">
        <v>49</v>
      </c>
      <c r="E803" s="3">
        <v>58000</v>
      </c>
      <c r="F803" s="3">
        <v>14598000</v>
      </c>
      <c r="G803" s="3">
        <v>722331.06</v>
      </c>
      <c r="H803" s="72">
        <v>2018</v>
      </c>
      <c r="I803" s="28"/>
      <c r="J803" s="28"/>
    </row>
    <row r="804" spans="1:10" x14ac:dyDescent="0.25">
      <c r="A804" t="s">
        <v>1484</v>
      </c>
      <c r="B804" t="s">
        <v>1937</v>
      </c>
      <c r="C804" t="s">
        <v>2247</v>
      </c>
      <c r="D804" t="s">
        <v>49</v>
      </c>
      <c r="E804" s="3">
        <v>80000</v>
      </c>
      <c r="F804" s="3">
        <v>4500000</v>
      </c>
      <c r="G804" s="3">
        <v>222975</v>
      </c>
      <c r="H804" s="72">
        <v>2018</v>
      </c>
      <c r="I804" s="28"/>
      <c r="J804" s="28"/>
    </row>
    <row r="805" spans="1:10" x14ac:dyDescent="0.25">
      <c r="A805" t="s">
        <v>1484</v>
      </c>
      <c r="B805" t="s">
        <v>1937</v>
      </c>
      <c r="C805" t="s">
        <v>2248</v>
      </c>
      <c r="D805" t="s">
        <v>49</v>
      </c>
      <c r="E805" s="3">
        <v>10621.02</v>
      </c>
      <c r="F805" s="3">
        <v>199600</v>
      </c>
      <c r="G805" s="3">
        <v>9890.18</v>
      </c>
      <c r="H805" s="72">
        <v>2018</v>
      </c>
      <c r="I805" s="28"/>
      <c r="J805" s="28"/>
    </row>
    <row r="806" spans="1:10" x14ac:dyDescent="0.25">
      <c r="A806" t="s">
        <v>1484</v>
      </c>
      <c r="B806" t="s">
        <v>1937</v>
      </c>
      <c r="C806" t="s">
        <v>2248</v>
      </c>
      <c r="D806" t="s">
        <v>49</v>
      </c>
      <c r="E806" s="3">
        <v>38934.870000000003</v>
      </c>
      <c r="F806" s="3">
        <v>1126800</v>
      </c>
      <c r="G806" s="3">
        <v>55832.94</v>
      </c>
      <c r="H806" s="72">
        <v>2018</v>
      </c>
      <c r="I806" s="28"/>
      <c r="J806" s="28"/>
    </row>
    <row r="807" spans="1:10" x14ac:dyDescent="0.25">
      <c r="A807" t="s">
        <v>1484</v>
      </c>
      <c r="B807" t="s">
        <v>1937</v>
      </c>
      <c r="C807" t="s">
        <v>2248</v>
      </c>
      <c r="D807" t="s">
        <v>49</v>
      </c>
      <c r="E807" s="3">
        <v>7915.67</v>
      </c>
      <c r="F807" s="3">
        <v>214600</v>
      </c>
      <c r="G807" s="3">
        <v>10633.43</v>
      </c>
      <c r="H807" s="72">
        <v>2018</v>
      </c>
      <c r="I807" s="28"/>
      <c r="J807" s="28"/>
    </row>
    <row r="808" spans="1:10" x14ac:dyDescent="0.25">
      <c r="A808" t="s">
        <v>1484</v>
      </c>
      <c r="B808" t="s">
        <v>1937</v>
      </c>
      <c r="C808" t="s">
        <v>2249</v>
      </c>
      <c r="D808" t="s">
        <v>49</v>
      </c>
      <c r="E808" s="3">
        <v>80000</v>
      </c>
      <c r="F808" s="3">
        <v>8082800</v>
      </c>
      <c r="G808" s="3">
        <v>400503</v>
      </c>
      <c r="H808" s="72">
        <v>2018</v>
      </c>
      <c r="I808" s="28"/>
      <c r="J808" s="28"/>
    </row>
    <row r="809" spans="1:10" x14ac:dyDescent="0.25">
      <c r="A809" t="s">
        <v>1484</v>
      </c>
      <c r="B809" t="s">
        <v>1937</v>
      </c>
      <c r="C809" t="s">
        <v>2250</v>
      </c>
      <c r="D809" t="s">
        <v>49</v>
      </c>
      <c r="E809" s="3">
        <v>1000</v>
      </c>
      <c r="F809" s="3">
        <v>563800</v>
      </c>
      <c r="G809" s="3">
        <v>27936</v>
      </c>
      <c r="H809" s="72">
        <v>2018</v>
      </c>
      <c r="I809" s="28"/>
      <c r="J809" s="28"/>
    </row>
    <row r="810" spans="1:10" x14ac:dyDescent="0.25">
      <c r="A810" t="s">
        <v>1484</v>
      </c>
      <c r="B810" t="s">
        <v>1937</v>
      </c>
      <c r="C810" t="s">
        <v>2251</v>
      </c>
      <c r="D810" t="s">
        <v>49</v>
      </c>
      <c r="E810" s="3">
        <v>82400</v>
      </c>
      <c r="F810" s="3">
        <v>5023600</v>
      </c>
      <c r="G810" s="3">
        <v>248919</v>
      </c>
      <c r="H810" s="72">
        <v>2018</v>
      </c>
      <c r="I810" s="28"/>
      <c r="J810" s="28"/>
    </row>
    <row r="811" spans="1:10" x14ac:dyDescent="0.25">
      <c r="A811" t="s">
        <v>1484</v>
      </c>
      <c r="B811" t="s">
        <v>1937</v>
      </c>
      <c r="C811" t="s">
        <v>2252</v>
      </c>
      <c r="D811" t="s">
        <v>49</v>
      </c>
      <c r="E811" s="3">
        <v>78400</v>
      </c>
      <c r="F811" s="3">
        <v>4041600</v>
      </c>
      <c r="G811" s="3">
        <v>200261</v>
      </c>
      <c r="H811" s="72">
        <v>2018</v>
      </c>
      <c r="I811" s="28"/>
      <c r="J811" s="28"/>
    </row>
    <row r="812" spans="1:10" x14ac:dyDescent="0.25">
      <c r="A812" t="s">
        <v>1484</v>
      </c>
      <c r="B812" t="s">
        <v>1937</v>
      </c>
      <c r="C812" t="s">
        <v>2253</v>
      </c>
      <c r="D812" t="s">
        <v>49</v>
      </c>
      <c r="E812" s="3">
        <v>6000</v>
      </c>
      <c r="F812" s="3">
        <v>1904300</v>
      </c>
      <c r="G812" s="3">
        <v>94358</v>
      </c>
      <c r="H812" s="72">
        <v>2018</v>
      </c>
      <c r="I812" s="28"/>
      <c r="J812" s="28"/>
    </row>
    <row r="813" spans="1:10" x14ac:dyDescent="0.25">
      <c r="A813" t="s">
        <v>1484</v>
      </c>
      <c r="B813" t="s">
        <v>1937</v>
      </c>
      <c r="C813" t="s">
        <v>2254</v>
      </c>
      <c r="D813" t="s">
        <v>49</v>
      </c>
      <c r="E813" s="3">
        <v>14000</v>
      </c>
      <c r="F813" s="3">
        <v>1328500</v>
      </c>
      <c r="G813" s="3">
        <v>65827</v>
      </c>
      <c r="H813" s="72">
        <v>2018</v>
      </c>
      <c r="I813" s="28"/>
      <c r="J813" s="28"/>
    </row>
    <row r="814" spans="1:10" x14ac:dyDescent="0.25">
      <c r="A814" t="s">
        <v>1484</v>
      </c>
      <c r="B814" t="s">
        <v>1937</v>
      </c>
      <c r="C814" t="s">
        <v>2255</v>
      </c>
      <c r="D814" t="s">
        <v>49</v>
      </c>
      <c r="E814" s="3">
        <v>12000</v>
      </c>
      <c r="F814" s="3">
        <v>1751400</v>
      </c>
      <c r="G814" s="3">
        <v>86782</v>
      </c>
      <c r="H814" s="72">
        <v>2018</v>
      </c>
      <c r="I814" s="28"/>
      <c r="J814" s="28"/>
    </row>
    <row r="815" spans="1:10" x14ac:dyDescent="0.25">
      <c r="A815" t="s">
        <v>1484</v>
      </c>
      <c r="B815" t="s">
        <v>1937</v>
      </c>
      <c r="C815" t="s">
        <v>2256</v>
      </c>
      <c r="D815" t="s">
        <v>49</v>
      </c>
      <c r="E815" s="3">
        <v>22000</v>
      </c>
      <c r="F815" s="3">
        <v>2871100</v>
      </c>
      <c r="G815" s="3">
        <v>142263</v>
      </c>
      <c r="H815" s="72">
        <v>2018</v>
      </c>
      <c r="I815" s="28"/>
      <c r="J815" s="28"/>
    </row>
    <row r="816" spans="1:10" x14ac:dyDescent="0.25">
      <c r="A816" t="s">
        <v>1484</v>
      </c>
      <c r="B816" t="s">
        <v>1937</v>
      </c>
      <c r="C816" t="s">
        <v>2257</v>
      </c>
      <c r="D816" t="s">
        <v>49</v>
      </c>
      <c r="E816" s="3">
        <v>320000</v>
      </c>
      <c r="F816" s="3">
        <v>15869500</v>
      </c>
      <c r="G816" s="3">
        <v>786334</v>
      </c>
      <c r="H816" s="72">
        <v>2018</v>
      </c>
      <c r="I816" s="28"/>
      <c r="J816" s="28"/>
    </row>
    <row r="817" spans="1:10" x14ac:dyDescent="0.25">
      <c r="A817" t="s">
        <v>1484</v>
      </c>
      <c r="B817" t="s">
        <v>1937</v>
      </c>
      <c r="C817" t="s">
        <v>2258</v>
      </c>
      <c r="D817" t="s">
        <v>49</v>
      </c>
      <c r="E817" s="3">
        <v>51274.92</v>
      </c>
      <c r="F817" s="3">
        <v>3277600</v>
      </c>
      <c r="G817" s="3">
        <v>162405</v>
      </c>
      <c r="H817" s="72">
        <v>2018</v>
      </c>
      <c r="I817" s="28"/>
      <c r="J817" s="28"/>
    </row>
    <row r="818" spans="1:10" x14ac:dyDescent="0.25">
      <c r="A818" t="s">
        <v>1484</v>
      </c>
      <c r="B818" t="s">
        <v>1937</v>
      </c>
      <c r="C818" t="s">
        <v>2259</v>
      </c>
      <c r="D818" t="s">
        <v>49</v>
      </c>
      <c r="E818" s="3">
        <v>7600</v>
      </c>
      <c r="F818" s="3">
        <v>119000</v>
      </c>
      <c r="G818" s="3">
        <v>5896</v>
      </c>
      <c r="H818" s="72">
        <v>2018</v>
      </c>
      <c r="I818" s="28"/>
      <c r="J818" s="28"/>
    </row>
    <row r="819" spans="1:10" x14ac:dyDescent="0.25">
      <c r="A819" t="s">
        <v>1484</v>
      </c>
      <c r="B819" t="s">
        <v>1937</v>
      </c>
      <c r="C819" t="s">
        <v>2259</v>
      </c>
      <c r="D819" t="s">
        <v>49</v>
      </c>
      <c r="E819" s="3">
        <v>6000</v>
      </c>
      <c r="F819" s="3">
        <v>118200</v>
      </c>
      <c r="G819" s="3">
        <v>5857</v>
      </c>
      <c r="H819" s="72">
        <v>2018</v>
      </c>
      <c r="I819" s="28"/>
      <c r="J819" s="28"/>
    </row>
    <row r="820" spans="1:10" x14ac:dyDescent="0.25">
      <c r="A820" t="s">
        <v>1484</v>
      </c>
      <c r="B820" t="s">
        <v>1937</v>
      </c>
      <c r="C820" t="s">
        <v>2259</v>
      </c>
      <c r="D820" t="s">
        <v>49</v>
      </c>
      <c r="E820" s="3">
        <v>10000</v>
      </c>
      <c r="F820" s="3">
        <v>136000</v>
      </c>
      <c r="G820" s="3">
        <v>6739</v>
      </c>
      <c r="H820" s="72">
        <v>2018</v>
      </c>
      <c r="I820" s="28"/>
      <c r="J820" s="28"/>
    </row>
    <row r="821" spans="1:10" x14ac:dyDescent="0.25">
      <c r="A821" t="s">
        <v>1484</v>
      </c>
      <c r="B821" t="s">
        <v>1937</v>
      </c>
      <c r="C821" t="s">
        <v>2259</v>
      </c>
      <c r="D821" t="s">
        <v>49</v>
      </c>
      <c r="E821" s="3">
        <v>8000</v>
      </c>
      <c r="F821" s="3">
        <v>639000</v>
      </c>
      <c r="G821" s="3">
        <v>31062</v>
      </c>
      <c r="H821" s="72">
        <v>2018</v>
      </c>
      <c r="I821" s="28"/>
      <c r="J821" s="28"/>
    </row>
    <row r="822" spans="1:10" x14ac:dyDescent="0.25">
      <c r="A822" t="s">
        <v>1484</v>
      </c>
      <c r="B822" t="s">
        <v>1937</v>
      </c>
      <c r="C822" t="s">
        <v>2259</v>
      </c>
      <c r="D822" t="s">
        <v>49</v>
      </c>
      <c r="E822" s="3">
        <v>4000</v>
      </c>
      <c r="F822" s="3">
        <v>458800</v>
      </c>
      <c r="G822" s="3">
        <v>22734</v>
      </c>
      <c r="H822" s="72">
        <v>2018</v>
      </c>
      <c r="I822" s="28"/>
      <c r="J822" s="28"/>
    </row>
    <row r="823" spans="1:10" x14ac:dyDescent="0.25">
      <c r="A823" t="s">
        <v>1484</v>
      </c>
      <c r="B823" t="s">
        <v>1937</v>
      </c>
      <c r="C823" t="s">
        <v>2259</v>
      </c>
      <c r="D823" t="s">
        <v>49</v>
      </c>
      <c r="E823" s="3">
        <v>12600</v>
      </c>
      <c r="F823" s="3">
        <v>445600</v>
      </c>
      <c r="G823" s="3">
        <v>22094</v>
      </c>
      <c r="H823" s="72">
        <v>2018</v>
      </c>
      <c r="I823" s="28"/>
      <c r="J823" s="28"/>
    </row>
    <row r="824" spans="1:10" x14ac:dyDescent="0.25">
      <c r="A824" t="s">
        <v>1484</v>
      </c>
      <c r="B824" t="s">
        <v>1937</v>
      </c>
      <c r="C824" t="s">
        <v>2259</v>
      </c>
      <c r="D824" t="s">
        <v>49</v>
      </c>
      <c r="E824" s="3">
        <v>8000</v>
      </c>
      <c r="F824" s="3">
        <v>439200</v>
      </c>
      <c r="G824" s="3">
        <v>21762</v>
      </c>
      <c r="H824" s="72">
        <v>2018</v>
      </c>
      <c r="I824" s="28"/>
      <c r="J824" s="28"/>
    </row>
    <row r="825" spans="1:10" x14ac:dyDescent="0.25">
      <c r="A825" t="s">
        <v>1484</v>
      </c>
      <c r="B825" t="s">
        <v>1937</v>
      </c>
      <c r="C825" t="s">
        <v>2259</v>
      </c>
      <c r="D825" t="s">
        <v>49</v>
      </c>
      <c r="E825" s="3">
        <v>37750</v>
      </c>
      <c r="F825" s="3">
        <v>2085800</v>
      </c>
      <c r="G825" s="3">
        <v>103351</v>
      </c>
      <c r="H825" s="72">
        <v>2018</v>
      </c>
      <c r="I825" s="28"/>
      <c r="J825" s="28"/>
    </row>
    <row r="826" spans="1:10" x14ac:dyDescent="0.25">
      <c r="A826" t="s">
        <v>1484</v>
      </c>
      <c r="B826" t="s">
        <v>1937</v>
      </c>
      <c r="C826" t="s">
        <v>2260</v>
      </c>
      <c r="D826" t="s">
        <v>49</v>
      </c>
      <c r="E826" s="3">
        <v>10000</v>
      </c>
      <c r="F826" s="3">
        <v>123400</v>
      </c>
      <c r="G826" s="3">
        <v>6114</v>
      </c>
      <c r="H826" s="72">
        <v>2018</v>
      </c>
      <c r="I826" s="28"/>
      <c r="J826" s="28"/>
    </row>
    <row r="827" spans="1:10" x14ac:dyDescent="0.25">
      <c r="A827" t="s">
        <v>1484</v>
      </c>
      <c r="B827" t="s">
        <v>1937</v>
      </c>
      <c r="C827" t="s">
        <v>2261</v>
      </c>
      <c r="D827" t="s">
        <v>49</v>
      </c>
      <c r="E827" s="3">
        <v>160000</v>
      </c>
      <c r="F827" s="3">
        <v>9332700</v>
      </c>
      <c r="G827" s="3">
        <v>462435</v>
      </c>
      <c r="H827" s="72">
        <v>2018</v>
      </c>
      <c r="I827" s="28"/>
      <c r="J827" s="28"/>
    </row>
    <row r="828" spans="1:10" x14ac:dyDescent="0.25">
      <c r="A828" t="s">
        <v>1484</v>
      </c>
      <c r="B828" t="s">
        <v>1937</v>
      </c>
      <c r="C828" t="s">
        <v>2262</v>
      </c>
      <c r="D828" t="s">
        <v>49</v>
      </c>
      <c r="E828" s="3">
        <v>91000</v>
      </c>
      <c r="F828" s="3">
        <v>10999660</v>
      </c>
      <c r="G828" s="3">
        <v>545033</v>
      </c>
      <c r="H828" s="72">
        <v>2018</v>
      </c>
      <c r="I828" s="28"/>
      <c r="J828" s="28"/>
    </row>
    <row r="829" spans="1:10" x14ac:dyDescent="0.25">
      <c r="A829" t="s">
        <v>1484</v>
      </c>
      <c r="B829" t="s">
        <v>1937</v>
      </c>
      <c r="C829" t="s">
        <v>2263</v>
      </c>
      <c r="D829" t="s">
        <v>49</v>
      </c>
      <c r="E829" s="3">
        <v>16000</v>
      </c>
      <c r="F829" s="3">
        <v>2850000</v>
      </c>
      <c r="G829" s="3">
        <v>142704</v>
      </c>
      <c r="H829" s="72">
        <v>2018</v>
      </c>
      <c r="I829" s="28"/>
      <c r="J829" s="28"/>
    </row>
    <row r="830" spans="1:10" x14ac:dyDescent="0.25">
      <c r="A830" t="s">
        <v>1484</v>
      </c>
      <c r="B830" t="s">
        <v>1937</v>
      </c>
      <c r="C830" t="s">
        <v>2264</v>
      </c>
      <c r="D830" t="s">
        <v>49</v>
      </c>
      <c r="E830" s="3">
        <v>170000</v>
      </c>
      <c r="F830" s="3">
        <v>5438800</v>
      </c>
      <c r="G830" s="3">
        <v>269493</v>
      </c>
      <c r="H830" s="72">
        <v>2018</v>
      </c>
      <c r="I830" s="28"/>
      <c r="J830" s="28"/>
    </row>
    <row r="831" spans="1:10" x14ac:dyDescent="0.25">
      <c r="A831" t="s">
        <v>1484</v>
      </c>
      <c r="B831" t="s">
        <v>1937</v>
      </c>
      <c r="C831" t="s">
        <v>2265</v>
      </c>
      <c r="D831" t="s">
        <v>49</v>
      </c>
      <c r="E831" s="3">
        <v>3000</v>
      </c>
      <c r="F831" s="3">
        <v>1376300</v>
      </c>
      <c r="G831" s="3">
        <v>68196</v>
      </c>
      <c r="H831" s="72">
        <v>2018</v>
      </c>
      <c r="I831" s="28"/>
      <c r="J831" s="28"/>
    </row>
    <row r="832" spans="1:10" x14ac:dyDescent="0.25">
      <c r="A832" t="s">
        <v>1484</v>
      </c>
      <c r="B832" t="s">
        <v>1937</v>
      </c>
      <c r="C832" t="s">
        <v>2266</v>
      </c>
      <c r="D832" t="s">
        <v>49</v>
      </c>
      <c r="E832" s="3">
        <v>20000</v>
      </c>
      <c r="F832" s="3">
        <v>130000</v>
      </c>
      <c r="G832" s="3">
        <v>64420</v>
      </c>
      <c r="H832" s="72">
        <v>2018</v>
      </c>
      <c r="I832" s="28"/>
      <c r="J832" s="28"/>
    </row>
    <row r="833" spans="1:10" x14ac:dyDescent="0.25">
      <c r="A833" t="s">
        <v>1484</v>
      </c>
      <c r="B833" t="s">
        <v>1937</v>
      </c>
      <c r="C833" t="s">
        <v>2267</v>
      </c>
      <c r="D833" t="s">
        <v>49</v>
      </c>
      <c r="E833" s="3">
        <v>10000</v>
      </c>
      <c r="F833" s="3">
        <v>980900</v>
      </c>
      <c r="G833" s="3">
        <v>48604</v>
      </c>
      <c r="H833" s="72">
        <v>2018</v>
      </c>
      <c r="I833" s="28"/>
      <c r="J833" s="28"/>
    </row>
    <row r="834" spans="1:10" x14ac:dyDescent="0.25">
      <c r="A834" t="s">
        <v>1484</v>
      </c>
      <c r="B834" t="s">
        <v>1937</v>
      </c>
      <c r="C834" t="s">
        <v>2268</v>
      </c>
      <c r="D834" t="s">
        <v>49</v>
      </c>
      <c r="E834" s="3">
        <v>54000</v>
      </c>
      <c r="F834" s="3">
        <v>3538400</v>
      </c>
      <c r="G834" s="3">
        <v>175328</v>
      </c>
      <c r="H834" s="72">
        <v>2018</v>
      </c>
      <c r="I834" s="28"/>
      <c r="J834" s="28"/>
    </row>
    <row r="835" spans="1:10" x14ac:dyDescent="0.25">
      <c r="A835" t="s">
        <v>1484</v>
      </c>
      <c r="B835" t="s">
        <v>1937</v>
      </c>
      <c r="C835" t="s">
        <v>2269</v>
      </c>
      <c r="D835" t="s">
        <v>49</v>
      </c>
      <c r="E835" s="3">
        <v>18000</v>
      </c>
      <c r="F835" s="3">
        <v>3423200</v>
      </c>
      <c r="G835" s="3">
        <v>169620</v>
      </c>
      <c r="H835" s="72">
        <v>2018</v>
      </c>
      <c r="I835" s="28"/>
      <c r="J835" s="28"/>
    </row>
    <row r="836" spans="1:10" x14ac:dyDescent="0.25">
      <c r="A836" t="s">
        <v>1484</v>
      </c>
      <c r="B836" t="s">
        <v>1937</v>
      </c>
      <c r="C836" t="s">
        <v>2270</v>
      </c>
      <c r="D836" t="s">
        <v>23</v>
      </c>
      <c r="E836" s="3">
        <v>71500</v>
      </c>
      <c r="F836" s="3">
        <v>9119900</v>
      </c>
      <c r="G836" s="3">
        <v>451891</v>
      </c>
      <c r="H836" s="72">
        <v>2018</v>
      </c>
      <c r="I836" s="28"/>
      <c r="J836" s="28"/>
    </row>
    <row r="837" spans="1:10" x14ac:dyDescent="0.25">
      <c r="A837" t="s">
        <v>1484</v>
      </c>
      <c r="B837" t="s">
        <v>1937</v>
      </c>
      <c r="C837" t="s">
        <v>2271</v>
      </c>
      <c r="D837" t="s">
        <v>49</v>
      </c>
      <c r="E837" s="3">
        <v>5000</v>
      </c>
      <c r="F837" s="3">
        <v>4568300</v>
      </c>
      <c r="G837" s="3">
        <v>226359</v>
      </c>
      <c r="H837" s="72">
        <v>2018</v>
      </c>
      <c r="I837" s="28"/>
      <c r="J837" s="28"/>
    </row>
    <row r="838" spans="1:10" x14ac:dyDescent="0.25">
      <c r="A838" t="s">
        <v>1484</v>
      </c>
      <c r="B838" t="s">
        <v>1937</v>
      </c>
      <c r="C838" t="s">
        <v>2272</v>
      </c>
      <c r="D838" t="s">
        <v>49</v>
      </c>
      <c r="E838" s="3">
        <v>220000</v>
      </c>
      <c r="F838" s="3">
        <v>11471500</v>
      </c>
      <c r="G838" s="3">
        <v>568413</v>
      </c>
      <c r="H838" s="72">
        <v>2018</v>
      </c>
      <c r="I838" s="28"/>
      <c r="J838" s="28"/>
    </row>
    <row r="839" spans="1:10" x14ac:dyDescent="0.25">
      <c r="A839" t="s">
        <v>1484</v>
      </c>
      <c r="B839" t="s">
        <v>1937</v>
      </c>
      <c r="C839" t="s">
        <v>2273</v>
      </c>
      <c r="D839" t="s">
        <v>49</v>
      </c>
      <c r="E839" s="3">
        <v>252.71</v>
      </c>
      <c r="F839" s="3">
        <v>5100</v>
      </c>
      <c r="G839" s="3">
        <v>252.71</v>
      </c>
      <c r="H839" s="72">
        <v>2018</v>
      </c>
      <c r="I839" s="28"/>
      <c r="J839" s="28"/>
    </row>
    <row r="840" spans="1:10" x14ac:dyDescent="0.25">
      <c r="A840" t="s">
        <v>1484</v>
      </c>
      <c r="B840" t="s">
        <v>1937</v>
      </c>
      <c r="C840" t="s">
        <v>2274</v>
      </c>
      <c r="D840" t="s">
        <v>49</v>
      </c>
      <c r="E840" s="3">
        <v>200000</v>
      </c>
      <c r="F840" s="3">
        <v>2317900</v>
      </c>
      <c r="G840" s="3">
        <v>114852</v>
      </c>
      <c r="H840" s="72">
        <v>2018</v>
      </c>
      <c r="I840" s="28"/>
      <c r="J840" s="28"/>
    </row>
    <row r="841" spans="1:10" x14ac:dyDescent="0.25">
      <c r="A841" t="s">
        <v>1484</v>
      </c>
      <c r="B841" t="s">
        <v>1937</v>
      </c>
      <c r="C841" t="s">
        <v>2275</v>
      </c>
      <c r="D841" t="s">
        <v>49</v>
      </c>
      <c r="E841" s="3">
        <v>80000</v>
      </c>
      <c r="F841" s="3">
        <v>7409600</v>
      </c>
      <c r="G841" s="3">
        <v>367146</v>
      </c>
      <c r="H841" s="72">
        <v>2018</v>
      </c>
      <c r="I841" s="28"/>
      <c r="J841" s="28"/>
    </row>
    <row r="842" spans="1:10" x14ac:dyDescent="0.25">
      <c r="A842" t="s">
        <v>1484</v>
      </c>
      <c r="B842" t="s">
        <v>1937</v>
      </c>
      <c r="C842" t="s">
        <v>2276</v>
      </c>
      <c r="D842" t="s">
        <v>49</v>
      </c>
      <c r="E842" s="3">
        <v>8000</v>
      </c>
      <c r="F842" s="3">
        <v>885000</v>
      </c>
      <c r="G842" s="3">
        <v>43852</v>
      </c>
      <c r="H842" s="72">
        <v>2018</v>
      </c>
      <c r="I842" s="28"/>
      <c r="J842" s="28"/>
    </row>
    <row r="843" spans="1:10" x14ac:dyDescent="0.25">
      <c r="A843" t="s">
        <v>1484</v>
      </c>
      <c r="B843" t="s">
        <v>1937</v>
      </c>
      <c r="C843" t="s">
        <v>2277</v>
      </c>
      <c r="D843" t="s">
        <v>49</v>
      </c>
      <c r="E843" s="3">
        <v>120000</v>
      </c>
      <c r="F843" s="3">
        <v>5291400</v>
      </c>
      <c r="G843" s="3">
        <v>262189</v>
      </c>
      <c r="H843" s="72">
        <v>2018</v>
      </c>
      <c r="I843" s="28"/>
      <c r="J843" s="28"/>
    </row>
    <row r="844" spans="1:10" x14ac:dyDescent="0.25">
      <c r="A844" t="s">
        <v>1484</v>
      </c>
      <c r="B844" t="s">
        <v>1937</v>
      </c>
      <c r="C844" t="s">
        <v>2278</v>
      </c>
      <c r="D844" t="s">
        <v>49</v>
      </c>
      <c r="E844" s="3">
        <v>180000</v>
      </c>
      <c r="F844" s="3">
        <v>14217200</v>
      </c>
      <c r="G844" s="3">
        <v>709417</v>
      </c>
      <c r="H844" s="72">
        <v>2018</v>
      </c>
      <c r="I844" s="28"/>
      <c r="J844" s="28"/>
    </row>
    <row r="845" spans="1:10" x14ac:dyDescent="0.25">
      <c r="A845" t="s">
        <v>1484</v>
      </c>
      <c r="B845" t="s">
        <v>1937</v>
      </c>
      <c r="C845" t="s">
        <v>2279</v>
      </c>
      <c r="D845" t="s">
        <v>49</v>
      </c>
      <c r="E845" s="3">
        <v>16000</v>
      </c>
      <c r="F845" s="3">
        <v>897900</v>
      </c>
      <c r="G845" s="3">
        <v>44491</v>
      </c>
      <c r="H845" s="72">
        <v>2018</v>
      </c>
      <c r="I845" s="28"/>
      <c r="J845" s="28"/>
    </row>
    <row r="846" spans="1:10" x14ac:dyDescent="0.25">
      <c r="A846" t="s">
        <v>1484</v>
      </c>
      <c r="B846" t="s">
        <v>1937</v>
      </c>
      <c r="C846" t="s">
        <v>2280</v>
      </c>
      <c r="D846" t="s">
        <v>49</v>
      </c>
      <c r="E846" s="3">
        <v>50000</v>
      </c>
      <c r="F846" s="3">
        <v>2894900</v>
      </c>
      <c r="G846" s="3">
        <v>143442</v>
      </c>
      <c r="H846" s="72">
        <v>2018</v>
      </c>
      <c r="I846" s="28"/>
      <c r="J846" s="28"/>
    </row>
    <row r="847" spans="1:10" x14ac:dyDescent="0.25">
      <c r="A847" t="s">
        <v>1484</v>
      </c>
      <c r="B847" t="s">
        <v>1937</v>
      </c>
      <c r="C847" t="s">
        <v>2281</v>
      </c>
      <c r="D847" t="s">
        <v>49</v>
      </c>
      <c r="E847" s="3">
        <v>43124</v>
      </c>
      <c r="F847" s="3">
        <v>3100000</v>
      </c>
      <c r="G847" s="3">
        <v>153605</v>
      </c>
      <c r="H847" s="72">
        <v>2018</v>
      </c>
      <c r="I847" s="28"/>
      <c r="J847" s="28"/>
    </row>
    <row r="848" spans="1:10" x14ac:dyDescent="0.25">
      <c r="A848" t="s">
        <v>1484</v>
      </c>
      <c r="B848" t="s">
        <v>1937</v>
      </c>
      <c r="C848" t="s">
        <v>2282</v>
      </c>
      <c r="D848" t="s">
        <v>49</v>
      </c>
      <c r="E848" s="3">
        <v>46000</v>
      </c>
      <c r="F848" s="3">
        <v>8415700</v>
      </c>
      <c r="G848" s="3">
        <v>416998</v>
      </c>
      <c r="H848" s="72">
        <v>2018</v>
      </c>
      <c r="I848" s="28"/>
      <c r="J848" s="28"/>
    </row>
    <row r="849" spans="1:10" x14ac:dyDescent="0.25">
      <c r="A849" t="s">
        <v>1484</v>
      </c>
      <c r="B849" t="s">
        <v>1937</v>
      </c>
      <c r="C849" t="s">
        <v>2283</v>
      </c>
      <c r="D849" t="s">
        <v>49</v>
      </c>
      <c r="E849" s="3">
        <v>76000</v>
      </c>
      <c r="F849" s="3">
        <v>10890000</v>
      </c>
      <c r="G849" s="3">
        <v>539600</v>
      </c>
      <c r="H849" s="72">
        <v>2018</v>
      </c>
      <c r="I849" s="28"/>
      <c r="J849" s="28"/>
    </row>
    <row r="850" spans="1:10" x14ac:dyDescent="0.25">
      <c r="A850" t="s">
        <v>1484</v>
      </c>
      <c r="B850" t="s">
        <v>1937</v>
      </c>
      <c r="C850" t="s">
        <v>2284</v>
      </c>
      <c r="D850" t="s">
        <v>49</v>
      </c>
      <c r="E850" s="3">
        <v>90000</v>
      </c>
      <c r="F850" s="3">
        <v>16820700</v>
      </c>
      <c r="G850" s="3">
        <v>833460</v>
      </c>
      <c r="H850" s="72">
        <v>2018</v>
      </c>
      <c r="I850" s="28"/>
      <c r="J850" s="28"/>
    </row>
    <row r="851" spans="1:10" x14ac:dyDescent="0.25">
      <c r="A851" t="s">
        <v>1484</v>
      </c>
      <c r="B851" t="s">
        <v>1937</v>
      </c>
      <c r="C851" t="s">
        <v>2285</v>
      </c>
      <c r="D851" t="s">
        <v>49</v>
      </c>
      <c r="E851" s="3">
        <v>41112</v>
      </c>
      <c r="F851" s="3">
        <v>1905300</v>
      </c>
      <c r="G851" s="3">
        <v>94408</v>
      </c>
      <c r="H851" s="72">
        <v>2018</v>
      </c>
      <c r="I851" s="28"/>
      <c r="J851" s="28"/>
    </row>
    <row r="852" spans="1:10" x14ac:dyDescent="0.25">
      <c r="A852" t="s">
        <v>1484</v>
      </c>
      <c r="B852" t="s">
        <v>1937</v>
      </c>
      <c r="C852" t="s">
        <v>2286</v>
      </c>
      <c r="D852" t="s">
        <v>49</v>
      </c>
      <c r="E852" s="3">
        <v>8000</v>
      </c>
      <c r="F852" s="3">
        <v>890200</v>
      </c>
      <c r="G852" s="3">
        <v>44106</v>
      </c>
      <c r="H852" s="72">
        <v>2018</v>
      </c>
      <c r="I852" s="28"/>
      <c r="J852" s="28"/>
    </row>
    <row r="853" spans="1:10" x14ac:dyDescent="0.25">
      <c r="A853" t="s">
        <v>1484</v>
      </c>
      <c r="B853" t="s">
        <v>1937</v>
      </c>
      <c r="C853" t="s">
        <v>2287</v>
      </c>
      <c r="D853" t="s">
        <v>49</v>
      </c>
      <c r="E853" s="3">
        <v>14440.03</v>
      </c>
      <c r="F853" s="3">
        <v>2234000</v>
      </c>
      <c r="G853" s="3">
        <v>110695</v>
      </c>
      <c r="H853" s="72">
        <v>2018</v>
      </c>
      <c r="I853" s="28"/>
      <c r="J853" s="28"/>
    </row>
    <row r="854" spans="1:10" x14ac:dyDescent="0.25">
      <c r="A854" t="s">
        <v>605</v>
      </c>
      <c r="B854" t="s">
        <v>1197</v>
      </c>
      <c r="C854" t="s">
        <v>606</v>
      </c>
      <c r="D854" t="s">
        <v>7</v>
      </c>
      <c r="E854" s="3">
        <v>9340</v>
      </c>
      <c r="F854" s="3">
        <v>3758700</v>
      </c>
      <c r="G854" s="3">
        <v>111139.95079500815</v>
      </c>
      <c r="H854" s="72">
        <v>2020</v>
      </c>
      <c r="I854" s="28"/>
      <c r="J854" s="28"/>
    </row>
    <row r="855" spans="1:10" x14ac:dyDescent="0.25">
      <c r="A855" t="s">
        <v>605</v>
      </c>
      <c r="B855" t="s">
        <v>1197</v>
      </c>
      <c r="C855" t="s">
        <v>607</v>
      </c>
      <c r="D855" t="s">
        <v>23</v>
      </c>
      <c r="E855" s="3">
        <v>495091.17</v>
      </c>
      <c r="F855" s="3">
        <v>30500000</v>
      </c>
      <c r="G855" s="3">
        <v>901885</v>
      </c>
      <c r="H855" s="72">
        <v>2020</v>
      </c>
      <c r="I855" s="28"/>
      <c r="J855" s="28"/>
    </row>
    <row r="856" spans="1:10" x14ac:dyDescent="0.25">
      <c r="A856" t="s">
        <v>605</v>
      </c>
      <c r="B856" t="s">
        <v>1197</v>
      </c>
      <c r="C856" t="s">
        <v>608</v>
      </c>
      <c r="D856" t="s">
        <v>23</v>
      </c>
      <c r="E856" s="3">
        <v>12445.61</v>
      </c>
      <c r="F856" s="3">
        <v>7000000</v>
      </c>
      <c r="G856" s="3">
        <v>206990</v>
      </c>
      <c r="H856" s="72">
        <v>2020</v>
      </c>
      <c r="I856" s="28"/>
      <c r="J856" s="28"/>
    </row>
    <row r="857" spans="1:10" x14ac:dyDescent="0.25">
      <c r="A857" t="s">
        <v>605</v>
      </c>
      <c r="B857" t="s">
        <v>1197</v>
      </c>
      <c r="C857" t="s">
        <v>609</v>
      </c>
      <c r="D857" t="s">
        <v>23</v>
      </c>
      <c r="E857" s="3">
        <v>11562.58</v>
      </c>
      <c r="F857" s="3">
        <v>12000000</v>
      </c>
      <c r="G857" s="3">
        <v>354840</v>
      </c>
      <c r="H857" s="72">
        <v>2020</v>
      </c>
      <c r="I857" s="28"/>
      <c r="J857" s="28"/>
    </row>
    <row r="858" spans="1:10" x14ac:dyDescent="0.25">
      <c r="A858" t="s">
        <v>605</v>
      </c>
      <c r="B858" t="s">
        <v>1197</v>
      </c>
      <c r="C858" t="s">
        <v>3704</v>
      </c>
      <c r="D858" t="s">
        <v>23</v>
      </c>
      <c r="E858" s="3">
        <v>82655.09</v>
      </c>
      <c r="F858" s="3">
        <v>15100000</v>
      </c>
      <c r="G858" s="3">
        <v>446507</v>
      </c>
      <c r="H858" s="72">
        <v>2020</v>
      </c>
      <c r="I858" s="28"/>
      <c r="J858" s="28"/>
    </row>
    <row r="859" spans="1:10" x14ac:dyDescent="0.25">
      <c r="A859" t="s">
        <v>605</v>
      </c>
      <c r="B859" t="s">
        <v>1197</v>
      </c>
      <c r="C859" t="s">
        <v>3705</v>
      </c>
      <c r="D859" t="s">
        <v>23</v>
      </c>
      <c r="E859" s="3">
        <v>84516.01</v>
      </c>
      <c r="F859" s="3">
        <v>19000000</v>
      </c>
      <c r="G859" s="3">
        <v>561830</v>
      </c>
      <c r="H859" s="72">
        <v>2020</v>
      </c>
      <c r="I859" s="28"/>
      <c r="J859" s="28"/>
    </row>
    <row r="860" spans="1:10" x14ac:dyDescent="0.25">
      <c r="A860" t="s">
        <v>605</v>
      </c>
      <c r="B860" t="s">
        <v>1197</v>
      </c>
      <c r="C860" t="s">
        <v>73</v>
      </c>
      <c r="D860" t="s">
        <v>7</v>
      </c>
      <c r="E860" s="3">
        <v>1500</v>
      </c>
      <c r="F860" s="3">
        <v>275000</v>
      </c>
      <c r="G860" s="3">
        <v>8131.3982144430902</v>
      </c>
      <c r="H860" s="72">
        <v>2020</v>
      </c>
      <c r="I860" s="28"/>
      <c r="J860" s="28"/>
    </row>
    <row r="861" spans="1:10" x14ac:dyDescent="0.25">
      <c r="A861" t="s">
        <v>605</v>
      </c>
      <c r="B861" t="s">
        <v>1197</v>
      </c>
      <c r="C861" t="s">
        <v>610</v>
      </c>
      <c r="D861" t="s">
        <v>7</v>
      </c>
      <c r="E861" s="3">
        <v>1501.18</v>
      </c>
      <c r="F861" s="3">
        <v>365000</v>
      </c>
      <c r="G861" s="3">
        <v>10792.583084624464</v>
      </c>
      <c r="H861" s="72">
        <v>2020</v>
      </c>
      <c r="I861" s="28"/>
      <c r="J861" s="28"/>
    </row>
    <row r="862" spans="1:10" x14ac:dyDescent="0.25">
      <c r="A862" t="s">
        <v>605</v>
      </c>
      <c r="B862" t="s">
        <v>1197</v>
      </c>
      <c r="C862" t="s">
        <v>611</v>
      </c>
      <c r="D862" t="s">
        <v>7</v>
      </c>
      <c r="E862" s="3">
        <v>1497.35</v>
      </c>
      <c r="F862" s="3">
        <v>297500</v>
      </c>
      <c r="G862" s="3">
        <v>8796.6944319884333</v>
      </c>
      <c r="H862" s="72">
        <v>2020</v>
      </c>
      <c r="I862" s="28"/>
      <c r="J862" s="28"/>
    </row>
    <row r="863" spans="1:10" x14ac:dyDescent="0.25">
      <c r="A863" t="s">
        <v>605</v>
      </c>
      <c r="B863" t="s">
        <v>1197</v>
      </c>
      <c r="C863" t="s">
        <v>612</v>
      </c>
      <c r="D863" t="s">
        <v>7</v>
      </c>
      <c r="E863" s="3">
        <v>6488.85</v>
      </c>
      <c r="F863" s="3">
        <v>938900</v>
      </c>
      <c r="G863" s="3">
        <v>27762.0719401477</v>
      </c>
      <c r="H863" s="72">
        <v>2020</v>
      </c>
      <c r="I863" s="28"/>
      <c r="J863" s="28"/>
    </row>
    <row r="864" spans="1:10" x14ac:dyDescent="0.25">
      <c r="A864" t="s">
        <v>605</v>
      </c>
      <c r="B864" t="s">
        <v>1197</v>
      </c>
      <c r="C864" t="s">
        <v>613</v>
      </c>
      <c r="D864" t="s">
        <v>7</v>
      </c>
      <c r="E864" s="3">
        <v>6750</v>
      </c>
      <c r="F864" s="3">
        <v>2197300</v>
      </c>
      <c r="G864" s="3">
        <v>64971.350169439276</v>
      </c>
      <c r="H864" s="72">
        <v>2020</v>
      </c>
      <c r="I864" s="28"/>
      <c r="J864" s="28"/>
    </row>
    <row r="865" spans="1:10" x14ac:dyDescent="0.25">
      <c r="A865" t="s">
        <v>614</v>
      </c>
      <c r="B865" t="s">
        <v>1198</v>
      </c>
      <c r="C865" t="s">
        <v>615</v>
      </c>
      <c r="D865" t="s">
        <v>7</v>
      </c>
      <c r="E865" s="3">
        <v>69025</v>
      </c>
      <c r="F865" s="3">
        <v>5370600</v>
      </c>
      <c r="G865" s="3">
        <v>148873.03</v>
      </c>
      <c r="H865" s="72">
        <v>2020</v>
      </c>
      <c r="I865" s="28"/>
      <c r="J865" s="28"/>
    </row>
    <row r="866" spans="1:10" x14ac:dyDescent="0.25">
      <c r="A866" t="s">
        <v>614</v>
      </c>
      <c r="B866" t="s">
        <v>1198</v>
      </c>
      <c r="C866" t="s">
        <v>616</v>
      </c>
      <c r="D866" t="s">
        <v>7</v>
      </c>
      <c r="E866" s="3">
        <v>28586.7</v>
      </c>
      <c r="F866" s="3">
        <v>7649300</v>
      </c>
      <c r="G866" s="3">
        <v>212038.6</v>
      </c>
      <c r="H866" s="72">
        <v>2020</v>
      </c>
      <c r="I866" s="28"/>
      <c r="J866" s="28"/>
    </row>
    <row r="867" spans="1:10" x14ac:dyDescent="0.25">
      <c r="A867" t="s">
        <v>617</v>
      </c>
      <c r="B867" t="s">
        <v>618</v>
      </c>
      <c r="C867" t="s">
        <v>619</v>
      </c>
      <c r="D867" t="s">
        <v>7</v>
      </c>
      <c r="E867" s="3">
        <v>30235.46</v>
      </c>
      <c r="F867" s="3">
        <v>2835000</v>
      </c>
      <c r="G867" s="3">
        <v>67189.5</v>
      </c>
      <c r="H867" s="72">
        <v>2020</v>
      </c>
      <c r="I867" s="28"/>
      <c r="J867" s="28"/>
    </row>
    <row r="868" spans="1:10" x14ac:dyDescent="0.25">
      <c r="A868" t="s">
        <v>617</v>
      </c>
      <c r="B868" t="s">
        <v>618</v>
      </c>
      <c r="C868" t="s">
        <v>3706</v>
      </c>
      <c r="D868" t="s">
        <v>7</v>
      </c>
      <c r="E868" s="3">
        <v>0</v>
      </c>
      <c r="F868" s="3">
        <v>2898700</v>
      </c>
      <c r="G868" s="3">
        <v>68699.19</v>
      </c>
      <c r="H868" s="72">
        <v>2020</v>
      </c>
      <c r="I868" s="28"/>
      <c r="J868" s="28"/>
    </row>
    <row r="869" spans="1:10" x14ac:dyDescent="0.25">
      <c r="A869" t="s">
        <v>617</v>
      </c>
      <c r="B869" t="s">
        <v>618</v>
      </c>
      <c r="C869" t="s">
        <v>620</v>
      </c>
      <c r="D869" t="s">
        <v>7</v>
      </c>
      <c r="E869" s="3">
        <v>34040.400000000001</v>
      </c>
      <c r="F869" s="3">
        <v>2893800</v>
      </c>
      <c r="G869" s="3">
        <v>68583.06</v>
      </c>
      <c r="H869" s="72">
        <v>2020</v>
      </c>
      <c r="I869" s="28"/>
      <c r="J869" s="28"/>
    </row>
    <row r="870" spans="1:10" x14ac:dyDescent="0.25">
      <c r="A870" t="s">
        <v>617</v>
      </c>
      <c r="B870" t="s">
        <v>618</v>
      </c>
      <c r="C870" t="s">
        <v>621</v>
      </c>
      <c r="D870" t="s">
        <v>49</v>
      </c>
      <c r="E870" s="3">
        <v>15504</v>
      </c>
      <c r="F870" s="3">
        <v>8116900</v>
      </c>
      <c r="G870" s="3">
        <v>192370.53</v>
      </c>
      <c r="H870" s="72">
        <v>2020</v>
      </c>
      <c r="I870" s="28"/>
      <c r="J870" s="28"/>
    </row>
    <row r="871" spans="1:10" x14ac:dyDescent="0.25">
      <c r="A871" t="s">
        <v>617</v>
      </c>
      <c r="B871" t="s">
        <v>618</v>
      </c>
      <c r="C871" t="s">
        <v>622</v>
      </c>
      <c r="D871" t="s">
        <v>49</v>
      </c>
      <c r="E871" s="3">
        <v>12818</v>
      </c>
      <c r="F871" s="3">
        <v>2600000</v>
      </c>
      <c r="G871" s="3">
        <v>61620</v>
      </c>
      <c r="H871" s="72">
        <v>2020</v>
      </c>
      <c r="I871" s="28"/>
      <c r="J871" s="28"/>
    </row>
    <row r="872" spans="1:10" x14ac:dyDescent="0.25">
      <c r="A872" t="s">
        <v>617</v>
      </c>
      <c r="B872" t="s">
        <v>618</v>
      </c>
      <c r="C872" t="s">
        <v>623</v>
      </c>
      <c r="D872" t="s">
        <v>49</v>
      </c>
      <c r="E872" s="3">
        <v>4288</v>
      </c>
      <c r="F872" s="3">
        <v>840800</v>
      </c>
      <c r="G872" s="3">
        <v>19926.96</v>
      </c>
      <c r="H872" s="72">
        <v>2020</v>
      </c>
      <c r="I872" s="28"/>
      <c r="J872" s="28"/>
    </row>
    <row r="873" spans="1:10" x14ac:dyDescent="0.25">
      <c r="A873" t="s">
        <v>617</v>
      </c>
      <c r="B873" t="s">
        <v>618</v>
      </c>
      <c r="C873" t="s">
        <v>624</v>
      </c>
      <c r="D873" t="s">
        <v>49</v>
      </c>
      <c r="E873" s="3">
        <v>1682.69</v>
      </c>
      <c r="F873" s="3">
        <v>1790100</v>
      </c>
      <c r="G873" s="3">
        <v>42425.37</v>
      </c>
      <c r="H873" s="72">
        <v>2020</v>
      </c>
      <c r="I873" s="28"/>
      <c r="J873" s="28"/>
    </row>
    <row r="874" spans="1:10" x14ac:dyDescent="0.25">
      <c r="A874" t="s">
        <v>617</v>
      </c>
      <c r="B874" t="s">
        <v>618</v>
      </c>
      <c r="C874" t="s">
        <v>625</v>
      </c>
      <c r="D874" t="s">
        <v>49</v>
      </c>
      <c r="E874" s="3">
        <v>250000</v>
      </c>
      <c r="F874" s="3">
        <v>55740900</v>
      </c>
      <c r="G874" s="3">
        <v>1321059.33</v>
      </c>
      <c r="H874" s="72">
        <v>2020</v>
      </c>
      <c r="I874" s="28"/>
      <c r="J874" s="28"/>
    </row>
    <row r="875" spans="1:10" x14ac:dyDescent="0.25">
      <c r="A875" t="s">
        <v>617</v>
      </c>
      <c r="B875" t="s">
        <v>618</v>
      </c>
      <c r="C875" t="s">
        <v>626</v>
      </c>
      <c r="D875" t="s">
        <v>49</v>
      </c>
      <c r="E875" s="3">
        <v>500000</v>
      </c>
      <c r="F875" s="3">
        <v>31018100</v>
      </c>
      <c r="G875" s="3">
        <v>735128.97</v>
      </c>
      <c r="H875" s="72">
        <v>2020</v>
      </c>
      <c r="I875" s="28"/>
      <c r="J875" s="28"/>
    </row>
    <row r="876" spans="1:10" x14ac:dyDescent="0.25">
      <c r="A876" t="s">
        <v>617</v>
      </c>
      <c r="B876" t="s">
        <v>618</v>
      </c>
      <c r="C876" t="s">
        <v>627</v>
      </c>
      <c r="D876" t="s">
        <v>7</v>
      </c>
      <c r="E876" s="3">
        <v>363469.75</v>
      </c>
      <c r="F876" s="3">
        <v>16547600</v>
      </c>
      <c r="G876" s="3">
        <v>392178.12</v>
      </c>
      <c r="H876" s="72">
        <v>2020</v>
      </c>
      <c r="I876" s="28"/>
      <c r="J876" s="28"/>
    </row>
    <row r="877" spans="1:10" x14ac:dyDescent="0.25">
      <c r="A877" t="s">
        <v>617</v>
      </c>
      <c r="B877" t="s">
        <v>618</v>
      </c>
      <c r="C877" t="s">
        <v>628</v>
      </c>
      <c r="D877" t="s">
        <v>49</v>
      </c>
      <c r="E877" s="3">
        <v>141630</v>
      </c>
      <c r="F877" s="3">
        <v>105027900</v>
      </c>
      <c r="G877" s="3">
        <v>2489161.23</v>
      </c>
      <c r="H877" s="72">
        <v>2020</v>
      </c>
      <c r="I877" s="28"/>
      <c r="J877" s="28"/>
    </row>
    <row r="878" spans="1:10" x14ac:dyDescent="0.25">
      <c r="A878" t="s">
        <v>617</v>
      </c>
      <c r="B878" t="s">
        <v>618</v>
      </c>
      <c r="C878" t="s">
        <v>629</v>
      </c>
      <c r="D878" t="s">
        <v>7</v>
      </c>
      <c r="E878" s="3">
        <v>0</v>
      </c>
      <c r="F878" s="3">
        <v>23415200</v>
      </c>
      <c r="G878" s="3">
        <v>554940.24</v>
      </c>
      <c r="H878" s="72">
        <v>2020</v>
      </c>
      <c r="I878" s="28"/>
      <c r="J878" s="28"/>
    </row>
    <row r="879" spans="1:10" x14ac:dyDescent="0.25">
      <c r="A879" t="s">
        <v>630</v>
      </c>
      <c r="B879" t="s">
        <v>1199</v>
      </c>
      <c r="C879" t="s">
        <v>631</v>
      </c>
      <c r="D879" t="s">
        <v>7</v>
      </c>
      <c r="E879" s="3">
        <v>4040</v>
      </c>
      <c r="F879" s="3">
        <v>421400</v>
      </c>
      <c r="G879" s="3">
        <v>11769.701999999999</v>
      </c>
      <c r="H879" s="72">
        <v>2020</v>
      </c>
      <c r="I879" s="28"/>
      <c r="J879" s="28"/>
    </row>
    <row r="880" spans="1:10" x14ac:dyDescent="0.25">
      <c r="A880" t="s">
        <v>630</v>
      </c>
      <c r="B880" t="s">
        <v>1199</v>
      </c>
      <c r="C880" t="s">
        <v>632</v>
      </c>
      <c r="D880" t="s">
        <v>7</v>
      </c>
      <c r="E880" s="3">
        <v>13739</v>
      </c>
      <c r="F880" s="3">
        <v>390100</v>
      </c>
      <c r="G880" s="3">
        <v>10895.493</v>
      </c>
      <c r="H880" s="72">
        <v>2020</v>
      </c>
      <c r="I880" s="28"/>
      <c r="J880" s="28"/>
    </row>
    <row r="881" spans="1:10" x14ac:dyDescent="0.25">
      <c r="A881" t="s">
        <v>630</v>
      </c>
      <c r="B881" t="s">
        <v>1199</v>
      </c>
      <c r="C881" t="s">
        <v>633</v>
      </c>
      <c r="D881" t="s">
        <v>7</v>
      </c>
      <c r="E881" s="3">
        <v>9121</v>
      </c>
      <c r="F881" s="3">
        <v>1380000</v>
      </c>
      <c r="G881" s="3">
        <v>38543.4</v>
      </c>
      <c r="H881" s="72">
        <v>2020</v>
      </c>
      <c r="I881" s="28"/>
      <c r="J881" s="28"/>
    </row>
    <row r="882" spans="1:10" x14ac:dyDescent="0.25">
      <c r="A882" t="s">
        <v>630</v>
      </c>
      <c r="B882" t="s">
        <v>1199</v>
      </c>
      <c r="C882" t="s">
        <v>634</v>
      </c>
      <c r="D882" t="s">
        <v>7</v>
      </c>
      <c r="E882" s="3">
        <v>14679</v>
      </c>
      <c r="F882" s="3">
        <v>2954100</v>
      </c>
      <c r="G882" s="3">
        <v>82508.013000000006</v>
      </c>
      <c r="H882" s="72">
        <v>2020</v>
      </c>
      <c r="I882" s="28"/>
      <c r="J882" s="28"/>
    </row>
    <row r="883" spans="1:10" x14ac:dyDescent="0.25">
      <c r="A883" t="s">
        <v>630</v>
      </c>
      <c r="B883" t="s">
        <v>1199</v>
      </c>
      <c r="C883" t="s">
        <v>635</v>
      </c>
      <c r="D883" t="s">
        <v>7</v>
      </c>
      <c r="E883" s="3">
        <v>26427.5</v>
      </c>
      <c r="F883" s="3">
        <v>3780600</v>
      </c>
      <c r="G883" s="3">
        <v>105592.158</v>
      </c>
      <c r="H883" s="72">
        <v>2020</v>
      </c>
      <c r="I883" s="28"/>
      <c r="J883" s="28"/>
    </row>
    <row r="884" spans="1:10" x14ac:dyDescent="0.25">
      <c r="A884" t="s">
        <v>630</v>
      </c>
      <c r="B884" t="s">
        <v>1199</v>
      </c>
      <c r="C884" t="s">
        <v>636</v>
      </c>
      <c r="D884" t="s">
        <v>7</v>
      </c>
      <c r="E884" s="3">
        <v>12500</v>
      </c>
      <c r="F884" s="3">
        <v>931500</v>
      </c>
      <c r="G884" s="3">
        <v>26016.794999999998</v>
      </c>
      <c r="H884" s="72">
        <v>2020</v>
      </c>
      <c r="I884" s="28"/>
      <c r="J884" s="28"/>
    </row>
    <row r="885" spans="1:10" x14ac:dyDescent="0.25">
      <c r="A885" t="s">
        <v>630</v>
      </c>
      <c r="B885" t="s">
        <v>1199</v>
      </c>
      <c r="C885" t="s">
        <v>56</v>
      </c>
      <c r="D885" t="s">
        <v>7</v>
      </c>
      <c r="E885" s="3">
        <v>92240</v>
      </c>
      <c r="F885" s="3" t="s">
        <v>3830</v>
      </c>
      <c r="H885" s="72">
        <v>2020</v>
      </c>
      <c r="I885" s="28"/>
      <c r="J885" s="28"/>
    </row>
    <row r="886" spans="1:10" x14ac:dyDescent="0.25">
      <c r="A886" t="s">
        <v>630</v>
      </c>
      <c r="B886" t="s">
        <v>1199</v>
      </c>
      <c r="C886" t="s">
        <v>3831</v>
      </c>
      <c r="D886" t="s">
        <v>7</v>
      </c>
      <c r="E886" s="3">
        <v>1067159.73</v>
      </c>
      <c r="G886" s="3">
        <v>0</v>
      </c>
      <c r="H886" s="72">
        <v>2020</v>
      </c>
      <c r="I886" s="28"/>
      <c r="J886" s="28"/>
    </row>
    <row r="887" spans="1:10" x14ac:dyDescent="0.25">
      <c r="A887" t="s">
        <v>630</v>
      </c>
      <c r="B887" t="s">
        <v>1199</v>
      </c>
      <c r="C887" t="s">
        <v>637</v>
      </c>
      <c r="D887" t="s">
        <v>23</v>
      </c>
      <c r="E887" s="3">
        <v>816406.56</v>
      </c>
      <c r="F887" s="22">
        <v>29937900</v>
      </c>
      <c r="G887" s="22">
        <v>836165.54700000002</v>
      </c>
      <c r="H887" s="72">
        <v>2020</v>
      </c>
      <c r="I887" s="28"/>
      <c r="J887" s="28"/>
    </row>
    <row r="888" spans="1:10" x14ac:dyDescent="0.25">
      <c r="A888" t="s">
        <v>630</v>
      </c>
      <c r="B888" t="s">
        <v>1199</v>
      </c>
      <c r="C888" t="s">
        <v>637</v>
      </c>
      <c r="D888" t="s">
        <v>23</v>
      </c>
      <c r="E888" s="3">
        <v>228846.66</v>
      </c>
      <c r="F888" s="22">
        <v>12830500</v>
      </c>
      <c r="G888" s="22">
        <v>358355.86499999999</v>
      </c>
      <c r="H888" s="72">
        <v>2020</v>
      </c>
      <c r="I888" s="28"/>
      <c r="J888" s="28"/>
    </row>
    <row r="889" spans="1:10" x14ac:dyDescent="0.25">
      <c r="A889" t="s">
        <v>630</v>
      </c>
      <c r="B889" t="s">
        <v>1199</v>
      </c>
      <c r="C889" t="s">
        <v>3832</v>
      </c>
      <c r="D889" t="s">
        <v>23</v>
      </c>
      <c r="E889" s="3">
        <v>295734.8</v>
      </c>
      <c r="F889" s="22">
        <v>58981800</v>
      </c>
      <c r="G889" s="22">
        <v>1647361.6740000001</v>
      </c>
      <c r="H889" s="72">
        <v>2020</v>
      </c>
      <c r="I889" s="28"/>
      <c r="J889" s="28"/>
    </row>
    <row r="890" spans="1:10" x14ac:dyDescent="0.25">
      <c r="A890" t="s">
        <v>630</v>
      </c>
      <c r="B890" t="s">
        <v>1199</v>
      </c>
      <c r="C890" t="s">
        <v>638</v>
      </c>
      <c r="D890" t="s">
        <v>23</v>
      </c>
      <c r="E890" s="3">
        <v>696434.1</v>
      </c>
      <c r="F890" s="22">
        <v>72551900</v>
      </c>
      <c r="G890" s="22">
        <v>2026374.567</v>
      </c>
      <c r="H890" s="72">
        <v>2020</v>
      </c>
      <c r="I890" s="28"/>
      <c r="J890" s="28"/>
    </row>
    <row r="891" spans="1:10" x14ac:dyDescent="0.25">
      <c r="A891" t="s">
        <v>630</v>
      </c>
      <c r="B891" t="s">
        <v>1199</v>
      </c>
      <c r="C891" t="s">
        <v>639</v>
      </c>
      <c r="D891" t="s">
        <v>23</v>
      </c>
      <c r="E891" s="3">
        <v>362035.28</v>
      </c>
      <c r="F891" s="22">
        <v>14404550</v>
      </c>
      <c r="G891" s="22">
        <v>402319.08149999997</v>
      </c>
      <c r="H891" s="72">
        <v>2020</v>
      </c>
      <c r="I891" s="28"/>
      <c r="J891" s="28"/>
    </row>
    <row r="892" spans="1:10" x14ac:dyDescent="0.25">
      <c r="A892" t="s">
        <v>630</v>
      </c>
      <c r="B892" t="s">
        <v>1199</v>
      </c>
      <c r="C892" t="s">
        <v>640</v>
      </c>
      <c r="D892" t="s">
        <v>23</v>
      </c>
      <c r="E892" s="3">
        <v>116033.8</v>
      </c>
      <c r="F892" s="22"/>
      <c r="G892" s="22">
        <v>0</v>
      </c>
      <c r="H892" s="72">
        <v>2020</v>
      </c>
      <c r="I892" s="28"/>
      <c r="J892" s="28"/>
    </row>
    <row r="893" spans="1:10" x14ac:dyDescent="0.25">
      <c r="A893" t="s">
        <v>630</v>
      </c>
      <c r="B893" t="s">
        <v>1199</v>
      </c>
      <c r="C893" t="s">
        <v>3833</v>
      </c>
      <c r="D893" t="s">
        <v>23</v>
      </c>
      <c r="E893" s="3">
        <v>301779.40999999997</v>
      </c>
      <c r="F893" s="22">
        <v>17764200</v>
      </c>
      <c r="G893" s="22">
        <v>496154.10600000003</v>
      </c>
      <c r="H893" s="72">
        <v>2020</v>
      </c>
      <c r="I893" s="28"/>
      <c r="J893" s="28"/>
    </row>
    <row r="894" spans="1:10" x14ac:dyDescent="0.25">
      <c r="A894" t="s">
        <v>630</v>
      </c>
      <c r="B894" t="s">
        <v>1199</v>
      </c>
      <c r="C894" t="s">
        <v>3834</v>
      </c>
      <c r="D894" t="s">
        <v>7</v>
      </c>
      <c r="E894" s="3">
        <v>41219.93</v>
      </c>
      <c r="G894" s="3">
        <v>0</v>
      </c>
      <c r="H894" s="72">
        <v>2020</v>
      </c>
      <c r="I894" s="28"/>
      <c r="J894" s="28"/>
    </row>
    <row r="895" spans="1:10" x14ac:dyDescent="0.25">
      <c r="A895" t="s">
        <v>1077</v>
      </c>
      <c r="B895" t="s">
        <v>1200</v>
      </c>
      <c r="C895" t="s">
        <v>3707</v>
      </c>
      <c r="D895" t="s">
        <v>7</v>
      </c>
      <c r="E895" s="3">
        <v>44564.25</v>
      </c>
      <c r="F895" s="3">
        <v>3905400</v>
      </c>
      <c r="G895" s="3">
        <v>441661</v>
      </c>
      <c r="H895" s="72">
        <v>2020</v>
      </c>
      <c r="I895" s="28"/>
      <c r="J895" s="28"/>
    </row>
    <row r="896" spans="1:10" x14ac:dyDescent="0.25">
      <c r="A896" t="s">
        <v>1077</v>
      </c>
      <c r="B896" t="s">
        <v>1200</v>
      </c>
      <c r="C896" t="s">
        <v>641</v>
      </c>
      <c r="D896" t="s">
        <v>49</v>
      </c>
      <c r="E896" s="3">
        <v>2215945.38</v>
      </c>
      <c r="F896" s="3">
        <v>26925400</v>
      </c>
      <c r="G896" s="3">
        <v>1490234</v>
      </c>
      <c r="H896" s="72">
        <v>2020</v>
      </c>
      <c r="I896" s="28"/>
      <c r="J896" s="28"/>
    </row>
    <row r="897" spans="1:10" x14ac:dyDescent="0.25">
      <c r="A897" t="s">
        <v>1077</v>
      </c>
      <c r="B897" t="s">
        <v>1200</v>
      </c>
      <c r="C897" t="s">
        <v>3708</v>
      </c>
      <c r="D897" t="s">
        <v>7</v>
      </c>
      <c r="E897" s="3">
        <v>103700</v>
      </c>
      <c r="F897" s="3">
        <v>6205100</v>
      </c>
      <c r="G897" s="3">
        <v>693109</v>
      </c>
      <c r="H897" s="72">
        <v>2020</v>
      </c>
      <c r="I897" s="28"/>
      <c r="J897" s="28"/>
    </row>
    <row r="898" spans="1:10" x14ac:dyDescent="0.25">
      <c r="A898" t="s">
        <v>1077</v>
      </c>
      <c r="B898" t="s">
        <v>1200</v>
      </c>
      <c r="C898" t="s">
        <v>3432</v>
      </c>
      <c r="D898" t="s">
        <v>7</v>
      </c>
      <c r="E898" s="3">
        <v>15767.9</v>
      </c>
      <c r="F898" s="3">
        <v>316700</v>
      </c>
      <c r="G898" s="3">
        <v>35375</v>
      </c>
      <c r="H898" s="72">
        <v>2020</v>
      </c>
      <c r="I898" s="28"/>
      <c r="J898" s="28"/>
    </row>
    <row r="899" spans="1:10" x14ac:dyDescent="0.25">
      <c r="A899" t="s">
        <v>642</v>
      </c>
      <c r="B899" t="s">
        <v>1201</v>
      </c>
      <c r="C899" t="s">
        <v>3709</v>
      </c>
      <c r="D899" t="s">
        <v>7</v>
      </c>
      <c r="E899" s="3">
        <v>37547.919999999998</v>
      </c>
      <c r="F899" s="3">
        <v>9967700</v>
      </c>
      <c r="G899" s="3">
        <v>539053.22</v>
      </c>
      <c r="H899" s="72">
        <v>2020</v>
      </c>
      <c r="I899" s="28"/>
      <c r="J899" s="28"/>
    </row>
    <row r="900" spans="1:10" x14ac:dyDescent="0.25">
      <c r="A900" t="s">
        <v>642</v>
      </c>
      <c r="B900" t="s">
        <v>1201</v>
      </c>
      <c r="C900" t="s">
        <v>3710</v>
      </c>
      <c r="D900" t="s">
        <v>7</v>
      </c>
      <c r="E900" s="3">
        <v>56460</v>
      </c>
      <c r="F900" s="3">
        <v>8298700</v>
      </c>
      <c r="G900" s="3">
        <v>448793.7</v>
      </c>
      <c r="H900" s="72">
        <v>2020</v>
      </c>
      <c r="I900" s="28"/>
      <c r="J900" s="28"/>
    </row>
    <row r="901" spans="1:10" x14ac:dyDescent="0.25">
      <c r="A901" t="s">
        <v>642</v>
      </c>
      <c r="B901" t="s">
        <v>1201</v>
      </c>
      <c r="C901" t="s">
        <v>3711</v>
      </c>
      <c r="D901" t="s">
        <v>7</v>
      </c>
      <c r="E901" s="3">
        <v>21424</v>
      </c>
      <c r="F901" s="3">
        <v>5046300</v>
      </c>
      <c r="G901" s="3">
        <v>272903.90000000002</v>
      </c>
      <c r="H901" s="72">
        <v>2020</v>
      </c>
      <c r="I901" s="28"/>
      <c r="J901" s="28"/>
    </row>
    <row r="902" spans="1:10" x14ac:dyDescent="0.25">
      <c r="A902" t="s">
        <v>642</v>
      </c>
      <c r="B902" t="s">
        <v>1201</v>
      </c>
      <c r="C902" t="s">
        <v>3712</v>
      </c>
      <c r="D902" t="s">
        <v>7</v>
      </c>
      <c r="E902" s="3">
        <v>81472</v>
      </c>
      <c r="F902" s="3">
        <v>2450000</v>
      </c>
      <c r="G902" s="3">
        <v>132496</v>
      </c>
      <c r="H902" s="72">
        <v>2020</v>
      </c>
      <c r="I902" s="28"/>
      <c r="J902" s="28"/>
    </row>
    <row r="903" spans="1:10" x14ac:dyDescent="0.25">
      <c r="A903" t="s">
        <v>642</v>
      </c>
      <c r="B903" t="s">
        <v>1201</v>
      </c>
      <c r="C903" t="s">
        <v>3713</v>
      </c>
      <c r="D903" t="s">
        <v>7</v>
      </c>
      <c r="E903" s="3">
        <v>126239.13</v>
      </c>
      <c r="F903" s="3">
        <v>4287600</v>
      </c>
      <c r="G903" s="3">
        <v>231873.41</v>
      </c>
      <c r="H903" s="72">
        <v>2020</v>
      </c>
      <c r="I903" s="28"/>
      <c r="J903" s="28"/>
    </row>
    <row r="904" spans="1:10" x14ac:dyDescent="0.25">
      <c r="A904" t="s">
        <v>642</v>
      </c>
      <c r="B904" t="s">
        <v>1201</v>
      </c>
      <c r="C904" t="s">
        <v>643</v>
      </c>
      <c r="D904" t="s">
        <v>7</v>
      </c>
      <c r="E904" s="3">
        <v>80050</v>
      </c>
      <c r="F904" s="3">
        <v>1705600</v>
      </c>
      <c r="G904" s="3">
        <v>92238.85</v>
      </c>
      <c r="H904" s="72">
        <v>2020</v>
      </c>
      <c r="I904" s="28"/>
      <c r="J904" s="28"/>
    </row>
    <row r="905" spans="1:10" x14ac:dyDescent="0.25">
      <c r="A905" t="s">
        <v>642</v>
      </c>
      <c r="B905" t="s">
        <v>1201</v>
      </c>
      <c r="C905" t="s">
        <v>644</v>
      </c>
      <c r="D905" t="s">
        <v>7</v>
      </c>
      <c r="E905" s="3">
        <v>81199</v>
      </c>
      <c r="F905" s="3">
        <v>2030400</v>
      </c>
      <c r="G905" s="3">
        <v>109804.03</v>
      </c>
      <c r="H905" s="72">
        <v>2020</v>
      </c>
      <c r="I905" s="28"/>
      <c r="J905" s="28"/>
    </row>
    <row r="906" spans="1:10" x14ac:dyDescent="0.25">
      <c r="A906" t="s">
        <v>642</v>
      </c>
      <c r="B906" t="s">
        <v>1201</v>
      </c>
      <c r="C906" t="s">
        <v>3714</v>
      </c>
      <c r="D906" t="s">
        <v>49</v>
      </c>
      <c r="E906" s="3">
        <v>45000</v>
      </c>
      <c r="F906" s="3">
        <v>7968600</v>
      </c>
      <c r="G906" s="3">
        <v>430941.89</v>
      </c>
      <c r="H906" s="72">
        <v>2020</v>
      </c>
      <c r="I906" s="28"/>
      <c r="J906" s="28"/>
    </row>
    <row r="907" spans="1:10" x14ac:dyDescent="0.25">
      <c r="A907" t="s">
        <v>645</v>
      </c>
      <c r="B907" t="s">
        <v>1202</v>
      </c>
      <c r="C907" t="s">
        <v>646</v>
      </c>
      <c r="D907" t="s">
        <v>49</v>
      </c>
      <c r="F907" s="3">
        <v>29187400</v>
      </c>
      <c r="G907" s="3">
        <v>901598.78599999996</v>
      </c>
      <c r="H907" s="72">
        <v>2020</v>
      </c>
      <c r="I907" s="28"/>
      <c r="J907" s="28"/>
    </row>
    <row r="908" spans="1:10" x14ac:dyDescent="0.25">
      <c r="A908" t="s">
        <v>647</v>
      </c>
      <c r="B908" t="s">
        <v>1203</v>
      </c>
      <c r="C908" t="s">
        <v>3715</v>
      </c>
      <c r="D908" t="s">
        <v>7</v>
      </c>
      <c r="E908" s="3">
        <v>28000</v>
      </c>
      <c r="F908" s="3">
        <v>6123000</v>
      </c>
      <c r="G908" s="3">
        <v>515250.45</v>
      </c>
      <c r="H908" s="72">
        <v>2020</v>
      </c>
      <c r="I908" s="28"/>
      <c r="J908" s="28"/>
    </row>
    <row r="909" spans="1:10" x14ac:dyDescent="0.25">
      <c r="A909" t="s">
        <v>647</v>
      </c>
      <c r="B909" t="s">
        <v>1203</v>
      </c>
      <c r="C909" t="s">
        <v>3715</v>
      </c>
      <c r="D909" t="s">
        <v>7</v>
      </c>
      <c r="F909" s="3">
        <v>1132100</v>
      </c>
      <c r="G909" s="3">
        <v>95266.21</v>
      </c>
      <c r="H909" s="72">
        <v>2020</v>
      </c>
      <c r="I909" s="28"/>
      <c r="J909" s="28"/>
    </row>
    <row r="910" spans="1:10" x14ac:dyDescent="0.25">
      <c r="A910" t="s">
        <v>647</v>
      </c>
      <c r="B910" t="s">
        <v>1203</v>
      </c>
      <c r="C910" t="s">
        <v>648</v>
      </c>
      <c r="D910" t="s">
        <v>7</v>
      </c>
      <c r="E910" s="3">
        <v>7000</v>
      </c>
      <c r="F910" s="3">
        <v>2526400</v>
      </c>
      <c r="G910" s="3">
        <v>212596.56</v>
      </c>
      <c r="H910" s="72">
        <v>2020</v>
      </c>
      <c r="I910" s="28"/>
      <c r="J910" s="28"/>
    </row>
    <row r="911" spans="1:10" x14ac:dyDescent="0.25">
      <c r="A911" t="s">
        <v>649</v>
      </c>
      <c r="B911" t="s">
        <v>1204</v>
      </c>
      <c r="C911" t="s">
        <v>650</v>
      </c>
      <c r="D911" t="s">
        <v>7</v>
      </c>
      <c r="E911" s="3">
        <v>39660</v>
      </c>
      <c r="F911" s="3">
        <v>1800000</v>
      </c>
      <c r="G911" s="3">
        <v>114840</v>
      </c>
      <c r="H911" s="72">
        <v>2020</v>
      </c>
      <c r="I911" s="28"/>
      <c r="J911" s="28"/>
    </row>
    <row r="912" spans="1:10" x14ac:dyDescent="0.25">
      <c r="A912" t="s">
        <v>649</v>
      </c>
      <c r="B912" t="s">
        <v>1204</v>
      </c>
      <c r="C912" t="s">
        <v>651</v>
      </c>
      <c r="D912" t="s">
        <v>7</v>
      </c>
      <c r="E912" s="3">
        <v>8582.52</v>
      </c>
      <c r="F912" s="3">
        <v>1647100</v>
      </c>
      <c r="G912" s="3">
        <v>105084.98</v>
      </c>
      <c r="H912" s="72">
        <v>2020</v>
      </c>
      <c r="I912" s="28"/>
      <c r="J912" s="28"/>
    </row>
    <row r="913" spans="1:10" x14ac:dyDescent="0.25">
      <c r="A913" t="s">
        <v>652</v>
      </c>
      <c r="B913" t="s">
        <v>1205</v>
      </c>
      <c r="C913" t="s">
        <v>653</v>
      </c>
      <c r="D913" t="s">
        <v>23</v>
      </c>
      <c r="E913" s="3">
        <v>155654.5</v>
      </c>
      <c r="F913" s="3">
        <v>11340000</v>
      </c>
      <c r="G913" s="3">
        <v>580494.6</v>
      </c>
      <c r="H913" s="72">
        <v>2020</v>
      </c>
      <c r="I913" s="28"/>
      <c r="J913" s="28"/>
    </row>
    <row r="914" spans="1:10" x14ac:dyDescent="0.25">
      <c r="A914" t="s">
        <v>654</v>
      </c>
      <c r="B914" t="s">
        <v>1206</v>
      </c>
      <c r="C914" t="s">
        <v>3716</v>
      </c>
      <c r="D914" t="s">
        <v>7</v>
      </c>
      <c r="E914" s="3">
        <v>16000</v>
      </c>
      <c r="F914" s="3">
        <v>7000000</v>
      </c>
      <c r="G914" s="3">
        <v>417340</v>
      </c>
      <c r="H914" s="72">
        <v>2020</v>
      </c>
      <c r="I914" s="28"/>
      <c r="J914" s="28"/>
    </row>
    <row r="915" spans="1:10" x14ac:dyDescent="0.25">
      <c r="A915" t="s">
        <v>655</v>
      </c>
      <c r="B915" t="s">
        <v>1207</v>
      </c>
      <c r="C915" t="s">
        <v>656</v>
      </c>
      <c r="D915" t="s">
        <v>7</v>
      </c>
      <c r="E915" s="3">
        <v>334000</v>
      </c>
      <c r="F915" s="3">
        <v>3467800</v>
      </c>
      <c r="G915" s="3">
        <v>317893.22600000002</v>
      </c>
      <c r="H915" s="72">
        <v>2020</v>
      </c>
      <c r="I915" s="28"/>
      <c r="J915" s="28"/>
    </row>
    <row r="916" spans="1:10" x14ac:dyDescent="0.25">
      <c r="A916" t="s">
        <v>655</v>
      </c>
      <c r="B916" t="s">
        <v>1207</v>
      </c>
      <c r="C916" t="s">
        <v>657</v>
      </c>
      <c r="D916" t="s">
        <v>23</v>
      </c>
      <c r="E916" s="3">
        <v>89000</v>
      </c>
      <c r="F916" s="22">
        <v>1671400</v>
      </c>
      <c r="G916" s="3">
        <v>153217.23800000001</v>
      </c>
      <c r="H916" s="72">
        <v>2020</v>
      </c>
      <c r="I916" s="28"/>
      <c r="J916" s="28"/>
    </row>
    <row r="917" spans="1:10" x14ac:dyDescent="0.25">
      <c r="A917" t="s">
        <v>658</v>
      </c>
      <c r="B917" t="s">
        <v>1208</v>
      </c>
      <c r="C917" t="s">
        <v>659</v>
      </c>
      <c r="D917" t="s">
        <v>23</v>
      </c>
      <c r="E917" s="3">
        <v>210133.16</v>
      </c>
      <c r="F917" s="3">
        <v>13500000</v>
      </c>
      <c r="G917" s="3">
        <v>818370</v>
      </c>
      <c r="H917" s="72">
        <v>2020</v>
      </c>
      <c r="I917" s="28"/>
      <c r="J917" s="28"/>
    </row>
    <row r="918" spans="1:10" x14ac:dyDescent="0.25">
      <c r="A918" t="s">
        <v>660</v>
      </c>
      <c r="B918" t="s">
        <v>1209</v>
      </c>
      <c r="C918" t="s">
        <v>661</v>
      </c>
      <c r="D918" s="20" t="s">
        <v>23</v>
      </c>
      <c r="E918" s="3">
        <v>9837.8700000000008</v>
      </c>
      <c r="F918" s="22">
        <v>1547700</v>
      </c>
      <c r="G918" s="22">
        <v>37499.096199937318</v>
      </c>
      <c r="H918" s="72">
        <v>2020</v>
      </c>
      <c r="I918" s="28"/>
      <c r="J918" s="28"/>
    </row>
    <row r="919" spans="1:10" x14ac:dyDescent="0.25">
      <c r="A919" t="s">
        <v>660</v>
      </c>
      <c r="B919" t="s">
        <v>1209</v>
      </c>
      <c r="C919" t="s">
        <v>662</v>
      </c>
      <c r="D919" s="20" t="s">
        <v>23</v>
      </c>
      <c r="E919" s="3">
        <v>217720.26</v>
      </c>
      <c r="F919" s="22">
        <v>12625200</v>
      </c>
      <c r="G919" s="22">
        <v>305894.93399460404</v>
      </c>
      <c r="H919" s="72">
        <v>2020</v>
      </c>
      <c r="I919" s="28"/>
      <c r="J919" s="28"/>
    </row>
    <row r="920" spans="1:10" x14ac:dyDescent="0.25">
      <c r="A920" t="s">
        <v>660</v>
      </c>
      <c r="B920" t="s">
        <v>1209</v>
      </c>
      <c r="C920" t="s">
        <v>663</v>
      </c>
      <c r="D920" s="20" t="s">
        <v>23</v>
      </c>
      <c r="E920" s="3">
        <v>295266.24</v>
      </c>
      <c r="F920" s="22">
        <v>37871400</v>
      </c>
      <c r="G920" s="22">
        <v>917583.04052872409</v>
      </c>
      <c r="H920" s="72">
        <v>2020</v>
      </c>
      <c r="I920" s="28"/>
      <c r="J920" s="28"/>
    </row>
    <row r="921" spans="1:10" x14ac:dyDescent="0.25">
      <c r="A921" t="s">
        <v>660</v>
      </c>
      <c r="B921" t="s">
        <v>1209</v>
      </c>
      <c r="C921" t="s">
        <v>664</v>
      </c>
      <c r="D921" s="20" t="s">
        <v>49</v>
      </c>
      <c r="E921" s="3">
        <v>378483.8</v>
      </c>
      <c r="F921" s="3">
        <v>44407100</v>
      </c>
      <c r="G921" s="3">
        <v>1075935.9791046304</v>
      </c>
      <c r="H921" s="72">
        <v>2020</v>
      </c>
      <c r="I921" s="28"/>
      <c r="J921" s="28"/>
    </row>
    <row r="922" spans="1:10" x14ac:dyDescent="0.25">
      <c r="A922" t="s">
        <v>660</v>
      </c>
      <c r="B922" t="s">
        <v>1209</v>
      </c>
      <c r="C922" t="s">
        <v>665</v>
      </c>
      <c r="D922" t="s">
        <v>49</v>
      </c>
      <c r="E922" s="3">
        <v>128320</v>
      </c>
      <c r="F922" s="3">
        <v>57078500</v>
      </c>
      <c r="G922" s="3">
        <v>1382950.2891052028</v>
      </c>
      <c r="H922" s="72">
        <v>2020</v>
      </c>
      <c r="I922" s="28"/>
      <c r="J922" s="28"/>
    </row>
    <row r="923" spans="1:10" x14ac:dyDescent="0.25">
      <c r="A923" t="s">
        <v>660</v>
      </c>
      <c r="B923" t="s">
        <v>1209</v>
      </c>
      <c r="C923" t="s">
        <v>666</v>
      </c>
      <c r="D923" t="s">
        <v>49</v>
      </c>
      <c r="E923" s="3">
        <v>472502.14</v>
      </c>
      <c r="F923" s="3">
        <v>24106800</v>
      </c>
      <c r="G923" s="3">
        <v>584081.67750381143</v>
      </c>
      <c r="H923" s="72">
        <v>2020</v>
      </c>
      <c r="I923" s="28"/>
      <c r="J923" s="28"/>
    </row>
    <row r="924" spans="1:10" x14ac:dyDescent="0.25">
      <c r="A924" t="s">
        <v>660</v>
      </c>
      <c r="B924" t="s">
        <v>1209</v>
      </c>
      <c r="C924" t="s">
        <v>667</v>
      </c>
      <c r="H924" s="72">
        <v>2020</v>
      </c>
      <c r="I924" s="28"/>
      <c r="J924" s="28"/>
    </row>
    <row r="925" spans="1:10" x14ac:dyDescent="0.25">
      <c r="A925" t="s">
        <v>660</v>
      </c>
      <c r="B925" t="s">
        <v>1209</v>
      </c>
      <c r="C925" t="s">
        <v>668</v>
      </c>
      <c r="D925" t="s">
        <v>49</v>
      </c>
      <c r="E925" s="3">
        <v>346211.7</v>
      </c>
      <c r="F925" s="3">
        <v>37809400</v>
      </c>
      <c r="G925" s="3">
        <v>916080.84762028174</v>
      </c>
      <c r="H925" s="72">
        <v>2020</v>
      </c>
      <c r="I925" s="28"/>
      <c r="J925" s="28"/>
    </row>
    <row r="926" spans="1:10" x14ac:dyDescent="0.25">
      <c r="A926" s="2" t="s">
        <v>660</v>
      </c>
      <c r="B926" t="s">
        <v>1209</v>
      </c>
      <c r="C926" t="s">
        <v>669</v>
      </c>
      <c r="D926" t="s">
        <v>23</v>
      </c>
      <c r="E926" s="3">
        <v>107436</v>
      </c>
      <c r="F926" s="3">
        <v>27039500</v>
      </c>
      <c r="G926" s="3">
        <v>655137.82496491901</v>
      </c>
      <c r="H926" s="72">
        <v>2020</v>
      </c>
      <c r="I926" s="28"/>
      <c r="J926" s="28"/>
    </row>
    <row r="927" spans="1:10" x14ac:dyDescent="0.25">
      <c r="A927" s="2" t="s">
        <v>660</v>
      </c>
      <c r="B927" t="s">
        <v>1209</v>
      </c>
      <c r="C927" t="s">
        <v>670</v>
      </c>
      <c r="D927" t="s">
        <v>23</v>
      </c>
      <c r="E927" s="3">
        <v>210000</v>
      </c>
      <c r="F927" s="3">
        <v>9880800</v>
      </c>
      <c r="G927" s="3">
        <v>239401.09176994293</v>
      </c>
      <c r="H927" s="72">
        <v>2020</v>
      </c>
      <c r="I927" s="28"/>
      <c r="J927" s="28"/>
    </row>
    <row r="928" spans="1:10" x14ac:dyDescent="0.25">
      <c r="A928" s="2" t="s">
        <v>660</v>
      </c>
      <c r="B928" t="s">
        <v>1209</v>
      </c>
      <c r="C928" t="s">
        <v>671</v>
      </c>
      <c r="D928" t="s">
        <v>23</v>
      </c>
      <c r="E928" s="3">
        <v>16196</v>
      </c>
      <c r="F928" s="3">
        <v>27039500</v>
      </c>
      <c r="G928" s="3">
        <v>655137.82496491901</v>
      </c>
      <c r="H928" s="72">
        <v>2020</v>
      </c>
      <c r="I928" s="28"/>
      <c r="J928" s="28"/>
    </row>
    <row r="929" spans="1:10" x14ac:dyDescent="0.25">
      <c r="A929" t="s">
        <v>660</v>
      </c>
      <c r="B929" t="s">
        <v>1209</v>
      </c>
      <c r="C929" t="s">
        <v>672</v>
      </c>
      <c r="D929" t="s">
        <v>49</v>
      </c>
      <c r="E929" s="3">
        <v>118370.9</v>
      </c>
      <c r="F929" s="3">
        <v>16874200</v>
      </c>
      <c r="G929" s="3">
        <v>408843.6060586563</v>
      </c>
      <c r="H929" s="72">
        <v>2020</v>
      </c>
      <c r="I929" s="28"/>
      <c r="J929" s="28"/>
    </row>
    <row r="930" spans="1:10" x14ac:dyDescent="0.25">
      <c r="A930" t="s">
        <v>660</v>
      </c>
      <c r="B930" t="s">
        <v>1209</v>
      </c>
      <c r="C930" t="s">
        <v>673</v>
      </c>
      <c r="D930" t="s">
        <v>49</v>
      </c>
      <c r="E930" s="22">
        <v>700000</v>
      </c>
      <c r="F930" s="3">
        <v>1810500</v>
      </c>
      <c r="G930" s="3">
        <v>43866.455818302333</v>
      </c>
      <c r="H930" s="72">
        <v>2020</v>
      </c>
      <c r="I930" s="28"/>
      <c r="J930" s="28"/>
    </row>
    <row r="931" spans="1:10" x14ac:dyDescent="0.25">
      <c r="A931" t="s">
        <v>660</v>
      </c>
      <c r="B931" t="s">
        <v>1209</v>
      </c>
      <c r="C931" t="s">
        <v>674</v>
      </c>
      <c r="D931" t="s">
        <v>49</v>
      </c>
      <c r="E931" s="22">
        <v>609432.9</v>
      </c>
      <c r="F931" s="3">
        <v>87611600</v>
      </c>
      <c r="G931" s="3">
        <v>2122734.2615690562</v>
      </c>
      <c r="H931" s="72">
        <v>2020</v>
      </c>
      <c r="I931" s="28"/>
      <c r="J931" s="28"/>
    </row>
    <row r="932" spans="1:10" x14ac:dyDescent="0.25">
      <c r="A932" t="s">
        <v>660</v>
      </c>
      <c r="B932" t="s">
        <v>1209</v>
      </c>
      <c r="C932" t="s">
        <v>675</v>
      </c>
      <c r="D932" t="s">
        <v>23</v>
      </c>
      <c r="E932" s="22">
        <v>305896.07</v>
      </c>
      <c r="F932" s="3">
        <v>14615300</v>
      </c>
      <c r="G932" s="3">
        <v>354112.90346381336</v>
      </c>
      <c r="H932" s="72">
        <v>2020</v>
      </c>
      <c r="I932" s="28"/>
      <c r="J932" s="28"/>
    </row>
    <row r="933" spans="1:10" x14ac:dyDescent="0.25">
      <c r="A933" t="s">
        <v>660</v>
      </c>
      <c r="B933" t="s">
        <v>1209</v>
      </c>
      <c r="C933" t="s">
        <v>676</v>
      </c>
      <c r="D933" t="s">
        <v>23</v>
      </c>
      <c r="E933" s="3">
        <v>730787.14</v>
      </c>
      <c r="F933" s="3">
        <v>28660600</v>
      </c>
      <c r="G933" s="3">
        <v>694415.32373710896</v>
      </c>
      <c r="H933" s="72">
        <v>2020</v>
      </c>
      <c r="I933" s="28"/>
      <c r="J933" s="28"/>
    </row>
    <row r="934" spans="1:10" x14ac:dyDescent="0.25">
      <c r="A934" t="s">
        <v>660</v>
      </c>
      <c r="B934" t="s">
        <v>1209</v>
      </c>
      <c r="C934" t="s">
        <v>677</v>
      </c>
      <c r="D934" t="s">
        <v>23</v>
      </c>
      <c r="E934" s="3">
        <v>155211.39000000001</v>
      </c>
      <c r="F934" s="22">
        <v>12491800</v>
      </c>
      <c r="G934" s="22">
        <v>302662.79634966532</v>
      </c>
      <c r="H934" s="72">
        <v>2020</v>
      </c>
      <c r="I934" s="28"/>
      <c r="J934" s="28"/>
    </row>
    <row r="935" spans="1:10" x14ac:dyDescent="0.25">
      <c r="A935" t="s">
        <v>660</v>
      </c>
      <c r="B935" t="s">
        <v>1209</v>
      </c>
      <c r="C935" t="s">
        <v>678</v>
      </c>
      <c r="D935" t="s">
        <v>7</v>
      </c>
      <c r="E935" s="3">
        <v>26675.1</v>
      </c>
      <c r="F935" s="3">
        <v>4066600</v>
      </c>
      <c r="G935" s="3">
        <v>98529.317443086577</v>
      </c>
      <c r="H935" s="72">
        <v>2020</v>
      </c>
      <c r="I935" s="28"/>
      <c r="J935" s="28"/>
    </row>
    <row r="936" spans="1:10" x14ac:dyDescent="0.25">
      <c r="A936" t="s">
        <v>660</v>
      </c>
      <c r="B936" t="s">
        <v>1209</v>
      </c>
      <c r="C936" t="s">
        <v>679</v>
      </c>
      <c r="D936" t="s">
        <v>23</v>
      </c>
      <c r="E936" s="3">
        <v>7212.69</v>
      </c>
      <c r="F936" s="3">
        <v>82723200</v>
      </c>
      <c r="G936" s="3">
        <v>2004293.6194137461</v>
      </c>
      <c r="H936" s="72">
        <v>2020</v>
      </c>
      <c r="I936" s="28"/>
      <c r="J936" s="28"/>
    </row>
    <row r="937" spans="1:10" x14ac:dyDescent="0.25">
      <c r="A937" t="s">
        <v>660</v>
      </c>
      <c r="B937" t="s">
        <v>1209</v>
      </c>
      <c r="C937" t="s">
        <v>680</v>
      </c>
      <c r="D937" t="s">
        <v>7</v>
      </c>
      <c r="E937" s="3">
        <v>21014.97</v>
      </c>
      <c r="F937" s="3">
        <v>7963800</v>
      </c>
      <c r="G937" s="3">
        <v>192954.2561976228</v>
      </c>
      <c r="H937" s="72">
        <v>2020</v>
      </c>
      <c r="I937" s="28"/>
      <c r="J937" s="28"/>
    </row>
    <row r="938" spans="1:10" x14ac:dyDescent="0.25">
      <c r="A938" t="s">
        <v>660</v>
      </c>
      <c r="B938" t="s">
        <v>1209</v>
      </c>
      <c r="C938" t="s">
        <v>681</v>
      </c>
      <c r="E938" s="3">
        <v>3623.17</v>
      </c>
      <c r="F938" s="3">
        <v>840100</v>
      </c>
      <c r="G938" s="3">
        <v>20354.713909392867</v>
      </c>
      <c r="H938" s="72">
        <v>2020</v>
      </c>
      <c r="I938" s="28"/>
      <c r="J938" s="28"/>
    </row>
    <row r="939" spans="1:10" x14ac:dyDescent="0.25">
      <c r="A939" t="s">
        <v>660</v>
      </c>
      <c r="B939" t="s">
        <v>1209</v>
      </c>
      <c r="C939" t="s">
        <v>682</v>
      </c>
      <c r="D939" t="s">
        <v>7</v>
      </c>
      <c r="E939" s="3">
        <v>40000</v>
      </c>
      <c r="F939" s="3">
        <v>17207200</v>
      </c>
      <c r="G939" s="3">
        <v>416911.835712064</v>
      </c>
      <c r="H939" s="72">
        <v>2020</v>
      </c>
      <c r="I939" s="28"/>
      <c r="J939" s="28"/>
    </row>
    <row r="940" spans="1:10" x14ac:dyDescent="0.25">
      <c r="A940" t="s">
        <v>660</v>
      </c>
      <c r="B940" t="s">
        <v>1209</v>
      </c>
      <c r="C940" t="s">
        <v>683</v>
      </c>
      <c r="D940" t="s">
        <v>49</v>
      </c>
      <c r="E940" s="3">
        <v>101095.5</v>
      </c>
      <c r="F940" s="3">
        <v>9100000</v>
      </c>
      <c r="G940" s="3">
        <v>220483.15269072147</v>
      </c>
      <c r="H940" s="72">
        <v>2020</v>
      </c>
      <c r="I940" s="28"/>
      <c r="J940" s="28"/>
    </row>
    <row r="941" spans="1:10" x14ac:dyDescent="0.25">
      <c r="A941" s="2" t="s">
        <v>660</v>
      </c>
      <c r="B941" t="s">
        <v>1209</v>
      </c>
      <c r="C941" t="s">
        <v>684</v>
      </c>
      <c r="D941" t="s">
        <v>23</v>
      </c>
      <c r="E941" s="3">
        <v>43642.64</v>
      </c>
      <c r="F941" s="3">
        <v>12679600</v>
      </c>
      <c r="G941" s="3">
        <v>307212.9871271727</v>
      </c>
      <c r="H941" s="72">
        <v>2020</v>
      </c>
      <c r="I941" s="28"/>
      <c r="J941" s="28"/>
    </row>
    <row r="942" spans="1:10" x14ac:dyDescent="0.25">
      <c r="A942" t="s">
        <v>660</v>
      </c>
      <c r="B942" t="s">
        <v>1209</v>
      </c>
      <c r="C942" t="s">
        <v>685</v>
      </c>
      <c r="D942" t="s">
        <v>49</v>
      </c>
      <c r="E942" s="3">
        <v>111804</v>
      </c>
      <c r="F942" s="3">
        <v>12575000</v>
      </c>
      <c r="G942" s="3">
        <v>304678.64231712336</v>
      </c>
      <c r="H942" s="72">
        <v>2020</v>
      </c>
      <c r="I942" s="28"/>
      <c r="J942" s="28"/>
    </row>
    <row r="943" spans="1:10" x14ac:dyDescent="0.25">
      <c r="A943" t="s">
        <v>660</v>
      </c>
      <c r="B943" t="s">
        <v>1209</v>
      </c>
      <c r="C943" t="s">
        <v>686</v>
      </c>
      <c r="D943" t="s">
        <v>7</v>
      </c>
      <c r="E943" s="3">
        <v>17945.63</v>
      </c>
      <c r="F943" s="3">
        <v>4509100</v>
      </c>
      <c r="G943" s="3">
        <v>109250.61360414639</v>
      </c>
      <c r="H943" s="72">
        <v>2020</v>
      </c>
      <c r="I943" s="28"/>
      <c r="J943" s="28"/>
    </row>
    <row r="944" spans="1:10" x14ac:dyDescent="0.25">
      <c r="A944" t="s">
        <v>660</v>
      </c>
      <c r="B944" t="s">
        <v>1209</v>
      </c>
      <c r="C944" t="s">
        <v>687</v>
      </c>
      <c r="D944" t="s">
        <v>7</v>
      </c>
      <c r="E944" s="3">
        <v>348320.8</v>
      </c>
      <c r="F944" s="3">
        <v>22836800</v>
      </c>
      <c r="G944" s="3">
        <v>553310.95179862285</v>
      </c>
      <c r="H944" s="72">
        <v>2020</v>
      </c>
      <c r="I944" s="28"/>
      <c r="J944" s="28"/>
    </row>
    <row r="945" spans="1:10" x14ac:dyDescent="0.25">
      <c r="A945" t="s">
        <v>660</v>
      </c>
      <c r="B945" t="s">
        <v>1209</v>
      </c>
      <c r="C945" t="s">
        <v>688</v>
      </c>
      <c r="D945" t="s">
        <v>23</v>
      </c>
      <c r="E945" s="3">
        <v>39539.300000000003</v>
      </c>
      <c r="F945" s="3">
        <v>7416100</v>
      </c>
      <c r="G945" s="3">
        <v>179684.07787578675</v>
      </c>
      <c r="H945" s="72">
        <v>2020</v>
      </c>
      <c r="I945" s="28"/>
      <c r="J945" s="28"/>
    </row>
    <row r="946" spans="1:10" x14ac:dyDescent="0.25">
      <c r="A946" t="s">
        <v>660</v>
      </c>
      <c r="B946" t="s">
        <v>1209</v>
      </c>
      <c r="C946" t="s">
        <v>689</v>
      </c>
      <c r="D946" t="s">
        <v>49</v>
      </c>
      <c r="E946" s="3">
        <v>146196</v>
      </c>
      <c r="F946" s="3">
        <v>82004000</v>
      </c>
      <c r="G946" s="3">
        <v>1986868.1816758157</v>
      </c>
      <c r="H946" s="72">
        <v>2020</v>
      </c>
      <c r="I946" s="28"/>
      <c r="J946" s="28"/>
    </row>
    <row r="947" spans="1:10" x14ac:dyDescent="0.25">
      <c r="A947" t="s">
        <v>690</v>
      </c>
      <c r="B947" t="s">
        <v>1210</v>
      </c>
      <c r="C947" t="s">
        <v>691</v>
      </c>
      <c r="D947" t="s">
        <v>7</v>
      </c>
      <c r="E947" s="3">
        <v>225000</v>
      </c>
      <c r="F947" s="3">
        <v>20003100</v>
      </c>
      <c r="G947" s="3">
        <v>597892.66</v>
      </c>
      <c r="H947" s="72">
        <v>2020</v>
      </c>
      <c r="I947" s="28"/>
      <c r="J947" s="28"/>
    </row>
    <row r="948" spans="1:10" x14ac:dyDescent="0.25">
      <c r="A948" t="s">
        <v>690</v>
      </c>
      <c r="B948" t="s">
        <v>1210</v>
      </c>
      <c r="C948" t="s">
        <v>692</v>
      </c>
      <c r="D948" t="s">
        <v>7</v>
      </c>
      <c r="E948" s="3">
        <v>30781</v>
      </c>
      <c r="F948" s="3">
        <v>3499600</v>
      </c>
      <c r="G948" s="3">
        <v>104603.04</v>
      </c>
      <c r="H948" s="72">
        <v>2020</v>
      </c>
      <c r="I948" s="28"/>
      <c r="J948" s="28"/>
    </row>
    <row r="949" spans="1:10" x14ac:dyDescent="0.25">
      <c r="A949" t="s">
        <v>690</v>
      </c>
      <c r="B949" t="s">
        <v>1210</v>
      </c>
      <c r="C949" t="s">
        <v>693</v>
      </c>
      <c r="D949" t="s">
        <v>7</v>
      </c>
      <c r="E949" s="3">
        <v>12894</v>
      </c>
      <c r="F949" s="3">
        <v>4605300</v>
      </c>
      <c r="G949" s="3">
        <v>137652.42000000001</v>
      </c>
      <c r="H949" s="72">
        <v>2020</v>
      </c>
      <c r="I949" s="28"/>
      <c r="J949" s="28"/>
    </row>
    <row r="950" spans="1:10" x14ac:dyDescent="0.25">
      <c r="A950" t="s">
        <v>690</v>
      </c>
      <c r="B950" t="s">
        <v>1210</v>
      </c>
      <c r="C950" t="s">
        <v>694</v>
      </c>
      <c r="D950" t="s">
        <v>7</v>
      </c>
      <c r="E950" s="3">
        <v>117134</v>
      </c>
      <c r="F950" s="3">
        <v>56698800</v>
      </c>
      <c r="G950" s="3">
        <v>787401.24</v>
      </c>
      <c r="H950" s="72">
        <v>2020</v>
      </c>
      <c r="I950" s="28"/>
      <c r="J950" s="28"/>
    </row>
    <row r="951" spans="1:10" x14ac:dyDescent="0.25">
      <c r="A951" t="s">
        <v>690</v>
      </c>
      <c r="B951" t="s">
        <v>1210</v>
      </c>
      <c r="C951" t="s">
        <v>695</v>
      </c>
      <c r="D951" t="s">
        <v>49</v>
      </c>
      <c r="E951" s="3">
        <v>1065000</v>
      </c>
      <c r="F951" s="3">
        <v>111150100</v>
      </c>
      <c r="G951" s="3">
        <v>3322276.49</v>
      </c>
      <c r="H951" s="72">
        <v>2020</v>
      </c>
      <c r="I951" s="28"/>
      <c r="J951" s="28"/>
    </row>
    <row r="952" spans="1:10" x14ac:dyDescent="0.25">
      <c r="A952" t="s">
        <v>696</v>
      </c>
      <c r="B952" t="s">
        <v>1211</v>
      </c>
      <c r="C952" t="s">
        <v>3717</v>
      </c>
      <c r="D952" t="s">
        <v>49</v>
      </c>
      <c r="E952" s="3">
        <v>433864.88</v>
      </c>
      <c r="F952" s="3">
        <v>22047000</v>
      </c>
      <c r="G952" s="3">
        <v>523836.72</v>
      </c>
      <c r="H952" s="72">
        <v>2020</v>
      </c>
      <c r="I952" s="28"/>
      <c r="J952" s="28"/>
    </row>
    <row r="953" spans="1:10" x14ac:dyDescent="0.25">
      <c r="A953" t="s">
        <v>696</v>
      </c>
      <c r="B953" t="s">
        <v>1211</v>
      </c>
      <c r="C953" t="s">
        <v>3718</v>
      </c>
      <c r="D953" t="s">
        <v>23</v>
      </c>
      <c r="E953" s="3">
        <v>522958.76</v>
      </c>
      <c r="F953" s="3">
        <v>57715800</v>
      </c>
      <c r="G953" s="3">
        <v>1358052.77</v>
      </c>
      <c r="H953" s="72">
        <v>2020</v>
      </c>
      <c r="I953" s="28"/>
      <c r="J953" s="28"/>
    </row>
    <row r="954" spans="1:10" x14ac:dyDescent="0.25">
      <c r="A954" t="s">
        <v>696</v>
      </c>
      <c r="B954" t="s">
        <v>1211</v>
      </c>
      <c r="C954" t="s">
        <v>3719</v>
      </c>
      <c r="D954" t="s">
        <v>23</v>
      </c>
      <c r="E954" s="3">
        <v>74164.33</v>
      </c>
      <c r="F954" s="3">
        <v>25935000</v>
      </c>
      <c r="G954" s="3">
        <v>154053.9</v>
      </c>
      <c r="H954" s="72">
        <v>2020</v>
      </c>
      <c r="I954" s="28"/>
      <c r="J954" s="28"/>
    </row>
    <row r="955" spans="1:10" x14ac:dyDescent="0.25">
      <c r="A955" t="s">
        <v>696</v>
      </c>
      <c r="B955" t="s">
        <v>1211</v>
      </c>
      <c r="C955" t="s">
        <v>3720</v>
      </c>
      <c r="D955" t="s">
        <v>23</v>
      </c>
      <c r="E955" s="3">
        <v>60649.49</v>
      </c>
      <c r="F955" s="3">
        <v>66720400</v>
      </c>
      <c r="G955" s="3">
        <v>396319.17499999999</v>
      </c>
      <c r="H955" s="72">
        <v>2020</v>
      </c>
      <c r="I955" s="28"/>
      <c r="J955" s="28"/>
    </row>
    <row r="956" spans="1:10" x14ac:dyDescent="0.25">
      <c r="A956" t="s">
        <v>696</v>
      </c>
      <c r="B956" t="s">
        <v>1211</v>
      </c>
      <c r="C956" t="s">
        <v>3721</v>
      </c>
      <c r="D956" t="s">
        <v>23</v>
      </c>
      <c r="E956" s="3">
        <v>177040.72</v>
      </c>
      <c r="F956" s="3">
        <v>65199400</v>
      </c>
      <c r="G956" s="3">
        <v>774568.87</v>
      </c>
      <c r="H956" s="72">
        <v>2020</v>
      </c>
      <c r="I956" s="28"/>
      <c r="J956" s="28"/>
    </row>
    <row r="957" spans="1:10" x14ac:dyDescent="0.25">
      <c r="A957" t="s">
        <v>696</v>
      </c>
      <c r="B957" t="s">
        <v>1211</v>
      </c>
      <c r="C957" t="s">
        <v>3722</v>
      </c>
      <c r="D957" t="s">
        <v>23</v>
      </c>
      <c r="E957" s="3">
        <v>234524.16</v>
      </c>
      <c r="F957" s="3">
        <v>24785200</v>
      </c>
      <c r="G957" s="3">
        <v>588896.35</v>
      </c>
      <c r="H957" s="72">
        <v>2020</v>
      </c>
      <c r="I957" s="28"/>
      <c r="J957" s="28"/>
    </row>
    <row r="958" spans="1:10" x14ac:dyDescent="0.25">
      <c r="A958" t="s">
        <v>696</v>
      </c>
      <c r="B958" t="s">
        <v>1211</v>
      </c>
      <c r="C958" t="s">
        <v>3723</v>
      </c>
      <c r="D958" t="s">
        <v>23</v>
      </c>
      <c r="E958" s="3">
        <v>547275.81999999995</v>
      </c>
      <c r="F958" s="3">
        <v>56765800</v>
      </c>
      <c r="G958" s="3">
        <v>1348755.41</v>
      </c>
      <c r="H958" s="72">
        <v>2020</v>
      </c>
      <c r="I958" s="28"/>
      <c r="J958" s="28"/>
    </row>
    <row r="959" spans="1:10" x14ac:dyDescent="0.25">
      <c r="A959" t="s">
        <v>696</v>
      </c>
      <c r="B959" t="s">
        <v>1211</v>
      </c>
      <c r="C959" t="s">
        <v>3724</v>
      </c>
      <c r="D959" t="s">
        <v>23</v>
      </c>
      <c r="E959" s="3">
        <v>352326.3</v>
      </c>
      <c r="F959" s="3">
        <v>40157000</v>
      </c>
      <c r="G959" s="3">
        <v>944894.21</v>
      </c>
      <c r="H959" s="72">
        <v>2020</v>
      </c>
      <c r="I959" s="28"/>
      <c r="J959" s="28"/>
    </row>
    <row r="960" spans="1:10" x14ac:dyDescent="0.25">
      <c r="A960" t="s">
        <v>697</v>
      </c>
      <c r="B960" t="s">
        <v>1212</v>
      </c>
      <c r="C960" t="s">
        <v>698</v>
      </c>
      <c r="D960" t="s">
        <v>49</v>
      </c>
      <c r="E960" s="3">
        <v>944084.92</v>
      </c>
      <c r="F960" s="3">
        <v>45251600</v>
      </c>
      <c r="G960" s="3">
        <v>1058434.9240000001</v>
      </c>
      <c r="H960" s="72">
        <v>2020</v>
      </c>
      <c r="I960" s="28"/>
      <c r="J960" s="28"/>
    </row>
    <row r="961" spans="1:10" x14ac:dyDescent="0.25">
      <c r="A961" t="s">
        <v>697</v>
      </c>
      <c r="B961" t="s">
        <v>1212</v>
      </c>
      <c r="C961" t="s">
        <v>699</v>
      </c>
      <c r="D961" t="s">
        <v>49</v>
      </c>
      <c r="E961" s="3">
        <v>491026.96</v>
      </c>
      <c r="F961" s="3">
        <v>24855000</v>
      </c>
      <c r="G961" s="3">
        <v>581358.44999999995</v>
      </c>
      <c r="H961" s="72">
        <v>2020</v>
      </c>
      <c r="I961" s="28"/>
      <c r="J961" s="28"/>
    </row>
    <row r="962" spans="1:10" x14ac:dyDescent="0.25">
      <c r="A962" t="s">
        <v>697</v>
      </c>
      <c r="B962" t="s">
        <v>1212</v>
      </c>
      <c r="C962" t="s">
        <v>700</v>
      </c>
      <c r="D962" t="s">
        <v>49</v>
      </c>
      <c r="E962" s="3">
        <v>198834.08</v>
      </c>
      <c r="F962" s="3">
        <v>10120000</v>
      </c>
      <c r="G962" s="3">
        <v>236706.8</v>
      </c>
      <c r="H962" s="72">
        <v>2020</v>
      </c>
      <c r="I962" s="28"/>
      <c r="J962" s="28"/>
    </row>
    <row r="963" spans="1:10" x14ac:dyDescent="0.25">
      <c r="A963" t="s">
        <v>701</v>
      </c>
      <c r="B963" t="s">
        <v>1213</v>
      </c>
      <c r="C963" t="s">
        <v>702</v>
      </c>
      <c r="D963" t="s">
        <v>23</v>
      </c>
      <c r="E963" s="3">
        <v>561625.36</v>
      </c>
      <c r="F963" s="3">
        <v>41150000</v>
      </c>
      <c r="G963" s="3">
        <v>2153379.5</v>
      </c>
      <c r="H963" s="72">
        <v>2020</v>
      </c>
      <c r="I963" s="28"/>
      <c r="J963" s="28"/>
    </row>
    <row r="964" spans="1:10" x14ac:dyDescent="0.25">
      <c r="A964" t="s">
        <v>701</v>
      </c>
      <c r="B964" t="s">
        <v>1213</v>
      </c>
      <c r="C964" t="s">
        <v>703</v>
      </c>
      <c r="D964" t="s">
        <v>23</v>
      </c>
      <c r="E964" s="3">
        <v>663444.86</v>
      </c>
      <c r="F964" s="3">
        <v>40000000</v>
      </c>
      <c r="G964" s="3">
        <v>2093200</v>
      </c>
      <c r="H964" s="72">
        <v>2020</v>
      </c>
      <c r="I964" s="28"/>
      <c r="J964" s="28"/>
    </row>
    <row r="965" spans="1:10" x14ac:dyDescent="0.25">
      <c r="A965" t="s">
        <v>701</v>
      </c>
      <c r="B965" t="s">
        <v>1213</v>
      </c>
      <c r="C965" t="s">
        <v>3725</v>
      </c>
      <c r="D965" t="s">
        <v>23</v>
      </c>
      <c r="E965" s="3">
        <v>369969.59</v>
      </c>
      <c r="F965" s="3">
        <v>20900000</v>
      </c>
      <c r="G965" s="3">
        <v>1093697</v>
      </c>
      <c r="H965" s="72">
        <v>2020</v>
      </c>
      <c r="I965" s="28"/>
      <c r="J965" s="28"/>
    </row>
    <row r="966" spans="1:10" x14ac:dyDescent="0.25">
      <c r="A966" t="s">
        <v>701</v>
      </c>
      <c r="B966" t="s">
        <v>1213</v>
      </c>
      <c r="C966" t="s">
        <v>704</v>
      </c>
      <c r="D966" t="s">
        <v>49</v>
      </c>
      <c r="E966" s="3">
        <v>16900</v>
      </c>
      <c r="F966" s="3">
        <v>2749500</v>
      </c>
      <c r="G966" s="3">
        <v>14388134</v>
      </c>
      <c r="H966" s="72">
        <v>2020</v>
      </c>
      <c r="I966" s="28"/>
      <c r="J966" s="28"/>
    </row>
    <row r="967" spans="1:10" x14ac:dyDescent="0.25">
      <c r="A967" t="s">
        <v>701</v>
      </c>
      <c r="B967" t="s">
        <v>1213</v>
      </c>
      <c r="C967" t="s">
        <v>705</v>
      </c>
      <c r="D967" t="s">
        <v>49</v>
      </c>
      <c r="E967" s="3">
        <v>209036.4</v>
      </c>
      <c r="F967" s="3">
        <v>7178000</v>
      </c>
      <c r="G967" s="3">
        <v>375624.74</v>
      </c>
      <c r="H967" s="72">
        <v>2020</v>
      </c>
      <c r="I967" s="28"/>
      <c r="J967" s="28"/>
    </row>
    <row r="968" spans="1:10" x14ac:dyDescent="0.25">
      <c r="A968" t="s">
        <v>706</v>
      </c>
      <c r="B968" t="s">
        <v>1214</v>
      </c>
      <c r="C968" t="s">
        <v>707</v>
      </c>
      <c r="D968" t="s">
        <v>49</v>
      </c>
      <c r="E968" s="3">
        <v>185651</v>
      </c>
      <c r="F968" s="3">
        <v>19899600</v>
      </c>
      <c r="G968" s="3">
        <v>551616.91</v>
      </c>
      <c r="H968" s="72">
        <v>2020</v>
      </c>
      <c r="I968" s="28"/>
      <c r="J968" s="28"/>
    </row>
    <row r="969" spans="1:10" x14ac:dyDescent="0.25">
      <c r="A969" t="s">
        <v>706</v>
      </c>
      <c r="B969" t="s">
        <v>1214</v>
      </c>
      <c r="C969" t="s">
        <v>708</v>
      </c>
      <c r="D969" t="s">
        <v>49</v>
      </c>
      <c r="E969" s="3">
        <v>7425</v>
      </c>
      <c r="F969" s="3">
        <v>4100000</v>
      </c>
      <c r="G969" s="3">
        <v>113652</v>
      </c>
      <c r="H969" s="72">
        <v>2020</v>
      </c>
      <c r="I969" s="28"/>
      <c r="J969" s="28"/>
    </row>
    <row r="970" spans="1:10" x14ac:dyDescent="0.25">
      <c r="A970" t="s">
        <v>706</v>
      </c>
      <c r="B970" t="s">
        <v>1214</v>
      </c>
      <c r="C970" t="s">
        <v>709</v>
      </c>
      <c r="D970" t="s">
        <v>49</v>
      </c>
      <c r="E970" s="3">
        <v>30629</v>
      </c>
      <c r="F970" s="3">
        <v>4500000</v>
      </c>
      <c r="G970" s="3">
        <v>124740</v>
      </c>
      <c r="H970" s="72">
        <v>2020</v>
      </c>
      <c r="I970" s="28"/>
      <c r="J970" s="28"/>
    </row>
    <row r="971" spans="1:10" x14ac:dyDescent="0.25">
      <c r="A971" t="s">
        <v>706</v>
      </c>
      <c r="B971" t="s">
        <v>1214</v>
      </c>
      <c r="C971" t="s">
        <v>710</v>
      </c>
      <c r="D971" t="s">
        <v>49</v>
      </c>
      <c r="E971" s="3">
        <v>254975</v>
      </c>
      <c r="F971" s="3">
        <v>32700000</v>
      </c>
      <c r="G971" s="3">
        <v>906444</v>
      </c>
      <c r="H971" s="72">
        <v>2020</v>
      </c>
      <c r="I971" s="28"/>
      <c r="J971" s="28"/>
    </row>
    <row r="972" spans="1:10" x14ac:dyDescent="0.25">
      <c r="A972" t="s">
        <v>711</v>
      </c>
      <c r="B972" t="s">
        <v>1215</v>
      </c>
      <c r="C972" t="s">
        <v>712</v>
      </c>
      <c r="D972" t="s">
        <v>7</v>
      </c>
      <c r="E972" s="3">
        <v>36359</v>
      </c>
      <c r="F972" s="3">
        <v>439900</v>
      </c>
      <c r="G972" s="3">
        <v>22368.915000000001</v>
      </c>
      <c r="H972" s="72">
        <v>2020</v>
      </c>
      <c r="I972" s="28"/>
      <c r="J972" s="28"/>
    </row>
    <row r="973" spans="1:10" x14ac:dyDescent="0.25">
      <c r="A973" t="s">
        <v>711</v>
      </c>
      <c r="B973" t="s">
        <v>1215</v>
      </c>
      <c r="C973" t="s">
        <v>713</v>
      </c>
      <c r="D973" t="s">
        <v>7</v>
      </c>
      <c r="E973" s="3">
        <v>42965</v>
      </c>
      <c r="F973" s="3">
        <v>1931000</v>
      </c>
      <c r="G973" s="3">
        <v>98191.35</v>
      </c>
      <c r="H973" s="72">
        <v>2020</v>
      </c>
      <c r="I973" s="28"/>
      <c r="J973" s="28"/>
    </row>
    <row r="974" spans="1:10" x14ac:dyDescent="0.25">
      <c r="A974" t="s">
        <v>711</v>
      </c>
      <c r="B974" t="s">
        <v>1215</v>
      </c>
      <c r="C974" t="s">
        <v>714</v>
      </c>
      <c r="D974" t="s">
        <v>7</v>
      </c>
      <c r="E974" s="3">
        <v>8106</v>
      </c>
      <c r="F974" s="3">
        <v>676000</v>
      </c>
      <c r="G974" s="3">
        <v>34374.6</v>
      </c>
      <c r="H974" s="72">
        <v>2020</v>
      </c>
      <c r="I974" s="28"/>
      <c r="J974" s="28"/>
    </row>
    <row r="975" spans="1:10" x14ac:dyDescent="0.25">
      <c r="A975" t="s">
        <v>711</v>
      </c>
      <c r="B975" t="s">
        <v>1215</v>
      </c>
      <c r="C975" t="s">
        <v>715</v>
      </c>
      <c r="D975" t="s">
        <v>7</v>
      </c>
      <c r="E975" s="3">
        <v>9630</v>
      </c>
      <c r="F975" s="3">
        <v>1501500</v>
      </c>
      <c r="G975" s="3">
        <v>76351.274999999994</v>
      </c>
      <c r="H975" s="72">
        <v>2020</v>
      </c>
      <c r="I975" s="28"/>
      <c r="J975" s="28"/>
    </row>
    <row r="976" spans="1:10" x14ac:dyDescent="0.25">
      <c r="A976" t="s">
        <v>711</v>
      </c>
      <c r="B976" t="s">
        <v>1215</v>
      </c>
      <c r="C976" t="s">
        <v>716</v>
      </c>
      <c r="D976" t="s">
        <v>7</v>
      </c>
      <c r="E976" s="3">
        <v>4000</v>
      </c>
      <c r="F976" s="3">
        <v>177500</v>
      </c>
      <c r="G976" s="3">
        <v>9025.875</v>
      </c>
      <c r="H976" s="72">
        <v>2020</v>
      </c>
      <c r="I976" s="28"/>
      <c r="J976" s="28"/>
    </row>
    <row r="977" spans="1:10" x14ac:dyDescent="0.25">
      <c r="A977" t="s">
        <v>711</v>
      </c>
      <c r="B977" t="s">
        <v>1215</v>
      </c>
      <c r="C977" t="s">
        <v>717</v>
      </c>
      <c r="D977" t="s">
        <v>7</v>
      </c>
      <c r="E977" s="3">
        <v>4000</v>
      </c>
      <c r="F977" s="22">
        <v>171500</v>
      </c>
      <c r="G977" s="22">
        <v>8720.7749999999996</v>
      </c>
      <c r="H977" s="72">
        <v>2020</v>
      </c>
      <c r="I977" s="28"/>
      <c r="J977" s="28"/>
    </row>
    <row r="978" spans="1:10" x14ac:dyDescent="0.25">
      <c r="A978" t="s">
        <v>711</v>
      </c>
      <c r="B978" t="s">
        <v>1215</v>
      </c>
      <c r="C978" t="s">
        <v>718</v>
      </c>
      <c r="D978" t="s">
        <v>7</v>
      </c>
      <c r="E978" s="3">
        <v>4000</v>
      </c>
      <c r="F978" s="3">
        <v>162500</v>
      </c>
      <c r="G978" s="3">
        <v>8263.125</v>
      </c>
      <c r="H978" s="72">
        <v>2020</v>
      </c>
      <c r="I978" s="28"/>
      <c r="J978" s="28"/>
    </row>
    <row r="979" spans="1:10" x14ac:dyDescent="0.25">
      <c r="A979" t="s">
        <v>711</v>
      </c>
      <c r="B979" t="s">
        <v>1215</v>
      </c>
      <c r="C979" t="s">
        <v>719</v>
      </c>
      <c r="D979" t="s">
        <v>7</v>
      </c>
      <c r="E979" s="3">
        <v>4000</v>
      </c>
      <c r="F979" s="3">
        <v>149500</v>
      </c>
      <c r="G979" s="3">
        <v>7602.0749999999998</v>
      </c>
      <c r="H979" s="72">
        <v>2020</v>
      </c>
      <c r="I979" s="28"/>
      <c r="J979" s="28"/>
    </row>
    <row r="980" spans="1:10" x14ac:dyDescent="0.25">
      <c r="A980" t="s">
        <v>720</v>
      </c>
      <c r="B980" t="s">
        <v>1216</v>
      </c>
      <c r="C980" t="s">
        <v>721</v>
      </c>
      <c r="D980" t="s">
        <v>7</v>
      </c>
      <c r="F980" s="3">
        <v>5000000</v>
      </c>
      <c r="G980" s="3">
        <v>289850</v>
      </c>
      <c r="H980" s="72">
        <v>2020</v>
      </c>
      <c r="I980" s="28"/>
      <c r="J980" s="28"/>
    </row>
    <row r="981" spans="1:10" x14ac:dyDescent="0.25">
      <c r="A981" t="s">
        <v>722</v>
      </c>
      <c r="B981" t="s">
        <v>1217</v>
      </c>
      <c r="C981" t="s">
        <v>723</v>
      </c>
      <c r="D981" t="s">
        <v>49</v>
      </c>
      <c r="E981" s="3">
        <v>36960.9</v>
      </c>
      <c r="F981" s="3">
        <v>1825400</v>
      </c>
      <c r="G981" s="3">
        <v>150358.20000000001</v>
      </c>
      <c r="H981" s="72">
        <v>2020</v>
      </c>
      <c r="I981" s="28"/>
      <c r="J981" s="28"/>
    </row>
    <row r="982" spans="1:10" x14ac:dyDescent="0.25">
      <c r="A982" t="s">
        <v>722</v>
      </c>
      <c r="B982" t="s">
        <v>1217</v>
      </c>
      <c r="C982" t="s">
        <v>724</v>
      </c>
      <c r="D982" t="s">
        <v>49</v>
      </c>
      <c r="E982" s="3">
        <v>40209</v>
      </c>
      <c r="F982" s="3">
        <v>2250000</v>
      </c>
      <c r="G982" s="3">
        <v>185332.5</v>
      </c>
      <c r="H982" s="72">
        <v>2020</v>
      </c>
      <c r="I982" s="28"/>
      <c r="J982" s="28"/>
    </row>
    <row r="983" spans="1:10" x14ac:dyDescent="0.25">
      <c r="A983" t="s">
        <v>725</v>
      </c>
      <c r="B983" t="s">
        <v>1218</v>
      </c>
      <c r="C983" t="s">
        <v>726</v>
      </c>
      <c r="D983" t="s">
        <v>49</v>
      </c>
      <c r="E983" s="3">
        <v>31682.48</v>
      </c>
      <c r="F983" s="3">
        <v>1460100</v>
      </c>
      <c r="G983" s="3">
        <v>48489.919999999998</v>
      </c>
      <c r="H983" s="72">
        <v>2020</v>
      </c>
      <c r="I983" s="28"/>
      <c r="J983" s="28"/>
    </row>
    <row r="984" spans="1:10" x14ac:dyDescent="0.25">
      <c r="A984" t="s">
        <v>725</v>
      </c>
      <c r="B984" t="s">
        <v>1218</v>
      </c>
      <c r="C984" t="s">
        <v>727</v>
      </c>
      <c r="D984" t="s">
        <v>49</v>
      </c>
      <c r="E984" s="3">
        <v>22746.3</v>
      </c>
      <c r="F984" s="3">
        <v>5335800</v>
      </c>
      <c r="G984" s="3">
        <v>177201.92000000001</v>
      </c>
      <c r="H984" s="72">
        <v>2020</v>
      </c>
      <c r="I984" s="28"/>
      <c r="J984" s="28"/>
    </row>
    <row r="985" spans="1:10" x14ac:dyDescent="0.25">
      <c r="A985" t="s">
        <v>725</v>
      </c>
      <c r="B985" t="s">
        <v>1218</v>
      </c>
      <c r="C985" t="s">
        <v>728</v>
      </c>
      <c r="D985" t="s">
        <v>49</v>
      </c>
      <c r="E985" s="3">
        <v>3212</v>
      </c>
      <c r="F985" s="3">
        <v>350800</v>
      </c>
      <c r="G985" s="3">
        <v>11650.07</v>
      </c>
      <c r="H985" s="72">
        <v>2020</v>
      </c>
      <c r="I985" s="28"/>
      <c r="J985" s="28"/>
    </row>
    <row r="986" spans="1:10" x14ac:dyDescent="0.25">
      <c r="A986" t="s">
        <v>729</v>
      </c>
      <c r="B986" t="s">
        <v>1219</v>
      </c>
      <c r="C986" t="s">
        <v>730</v>
      </c>
      <c r="D986" t="s">
        <v>7</v>
      </c>
      <c r="E986" s="3">
        <v>8530</v>
      </c>
      <c r="F986" s="3">
        <v>3725200</v>
      </c>
      <c r="G986" s="3">
        <v>35165.887999999999</v>
      </c>
      <c r="H986" s="72">
        <v>2020</v>
      </c>
      <c r="I986" s="28"/>
      <c r="J986" s="28"/>
    </row>
    <row r="987" spans="1:10" x14ac:dyDescent="0.25">
      <c r="A987" t="s">
        <v>729</v>
      </c>
      <c r="B987" t="s">
        <v>1219</v>
      </c>
      <c r="C987" t="s">
        <v>731</v>
      </c>
      <c r="D987" t="s">
        <v>7</v>
      </c>
      <c r="E987" s="3">
        <v>86793.44</v>
      </c>
      <c r="F987" s="3">
        <v>7453400</v>
      </c>
      <c r="G987" s="3">
        <v>70360.09599999999</v>
      </c>
      <c r="H987" s="72">
        <v>2020</v>
      </c>
      <c r="I987" s="28"/>
      <c r="J987" s="28"/>
    </row>
    <row r="988" spans="1:10" x14ac:dyDescent="0.25">
      <c r="A988" t="s">
        <v>729</v>
      </c>
      <c r="B988" t="s">
        <v>1219</v>
      </c>
      <c r="C988" t="s">
        <v>732</v>
      </c>
      <c r="D988" t="s">
        <v>7</v>
      </c>
      <c r="E988" s="3">
        <v>105844.72</v>
      </c>
      <c r="F988" s="3">
        <v>7013200</v>
      </c>
      <c r="G988" s="3">
        <v>66204.607999999993</v>
      </c>
      <c r="H988" s="72">
        <v>2020</v>
      </c>
      <c r="I988" s="28"/>
      <c r="J988" s="28"/>
    </row>
    <row r="989" spans="1:10" x14ac:dyDescent="0.25">
      <c r="A989" t="s">
        <v>729</v>
      </c>
      <c r="B989" t="s">
        <v>1219</v>
      </c>
      <c r="C989" t="s">
        <v>733</v>
      </c>
      <c r="D989" t="s">
        <v>23</v>
      </c>
      <c r="E989" s="3">
        <v>15510</v>
      </c>
      <c r="F989" s="3">
        <v>2350000</v>
      </c>
      <c r="G989" s="3">
        <v>22184</v>
      </c>
      <c r="H989" s="72">
        <v>2020</v>
      </c>
      <c r="I989" s="28"/>
      <c r="J989" s="28"/>
    </row>
    <row r="990" spans="1:10" x14ac:dyDescent="0.25">
      <c r="A990" t="s">
        <v>729</v>
      </c>
      <c r="B990" t="s">
        <v>1219</v>
      </c>
      <c r="C990" t="s">
        <v>734</v>
      </c>
      <c r="D990" t="s">
        <v>49</v>
      </c>
      <c r="E990" s="3">
        <v>82880.259999999995</v>
      </c>
      <c r="F990" s="3">
        <v>8941500</v>
      </c>
      <c r="G990" s="3">
        <v>84407.76</v>
      </c>
      <c r="H990" s="72">
        <v>2020</v>
      </c>
      <c r="I990" s="28"/>
      <c r="J990" s="28"/>
    </row>
    <row r="991" spans="1:10" x14ac:dyDescent="0.25">
      <c r="A991" t="s">
        <v>729</v>
      </c>
      <c r="B991" t="s">
        <v>1219</v>
      </c>
      <c r="C991" t="s">
        <v>735</v>
      </c>
      <c r="D991" t="s">
        <v>49</v>
      </c>
      <c r="E991" s="3">
        <v>162767.14000000001</v>
      </c>
      <c r="F991" s="3">
        <v>15377900</v>
      </c>
      <c r="G991" s="3">
        <v>145167.37599999999</v>
      </c>
      <c r="H991" s="72">
        <v>2020</v>
      </c>
      <c r="I991" s="28"/>
      <c r="J991" s="28"/>
    </row>
    <row r="992" spans="1:10" x14ac:dyDescent="0.25">
      <c r="A992" t="s">
        <v>729</v>
      </c>
      <c r="B992" t="s">
        <v>1219</v>
      </c>
      <c r="C992" t="s">
        <v>736</v>
      </c>
      <c r="D992" t="s">
        <v>49</v>
      </c>
      <c r="E992" s="3">
        <v>16610.75</v>
      </c>
      <c r="F992" s="3">
        <v>3905700</v>
      </c>
      <c r="G992" s="3">
        <v>36869.807999999997</v>
      </c>
      <c r="H992" s="72">
        <v>2020</v>
      </c>
      <c r="I992" s="28"/>
      <c r="J992" s="28"/>
    </row>
    <row r="993" spans="1:10" x14ac:dyDescent="0.25">
      <c r="A993" t="s">
        <v>729</v>
      </c>
      <c r="B993" t="s">
        <v>1219</v>
      </c>
      <c r="C993" t="s">
        <v>737</v>
      </c>
      <c r="D993" t="s">
        <v>49</v>
      </c>
      <c r="E993" s="3">
        <v>6002.43</v>
      </c>
      <c r="F993" s="3">
        <v>632500</v>
      </c>
      <c r="G993" s="3">
        <v>5970.8</v>
      </c>
      <c r="H993" s="72">
        <v>2020</v>
      </c>
      <c r="I993" s="28"/>
      <c r="J993" s="28"/>
    </row>
    <row r="994" spans="1:10" x14ac:dyDescent="0.25">
      <c r="A994" t="s">
        <v>729</v>
      </c>
      <c r="B994" t="s">
        <v>1219</v>
      </c>
      <c r="C994" t="s">
        <v>3726</v>
      </c>
      <c r="D994" t="s">
        <v>49</v>
      </c>
      <c r="E994" s="3">
        <v>141869.29999999999</v>
      </c>
      <c r="F994" s="3">
        <v>198280300</v>
      </c>
      <c r="G994" s="3">
        <v>1871766.0319999999</v>
      </c>
      <c r="H994" s="72">
        <v>2020</v>
      </c>
      <c r="I994" s="28"/>
      <c r="J994" s="28"/>
    </row>
    <row r="995" spans="1:10" x14ac:dyDescent="0.25">
      <c r="A995" t="s">
        <v>729</v>
      </c>
      <c r="B995" t="s">
        <v>1219</v>
      </c>
      <c r="C995" t="s">
        <v>738</v>
      </c>
      <c r="D995" t="s">
        <v>49</v>
      </c>
      <c r="E995" s="3">
        <v>69096.100000000006</v>
      </c>
      <c r="F995" s="3">
        <v>13813700</v>
      </c>
      <c r="G995" s="3">
        <v>130401.32799999999</v>
      </c>
      <c r="H995" s="72">
        <v>2020</v>
      </c>
      <c r="I995" s="28"/>
      <c r="J995" s="28"/>
    </row>
    <row r="996" spans="1:10" x14ac:dyDescent="0.25">
      <c r="A996" t="s">
        <v>729</v>
      </c>
      <c r="B996" t="s">
        <v>1219</v>
      </c>
      <c r="C996" t="s">
        <v>739</v>
      </c>
      <c r="D996" t="s">
        <v>49</v>
      </c>
      <c r="E996" s="3">
        <v>378323.48</v>
      </c>
      <c r="F996" s="3">
        <v>24503200</v>
      </c>
      <c r="G996" s="3">
        <v>231310.20800000001</v>
      </c>
      <c r="H996" s="72">
        <v>2020</v>
      </c>
      <c r="I996" s="28"/>
      <c r="J996" s="28"/>
    </row>
    <row r="997" spans="1:10" x14ac:dyDescent="0.25">
      <c r="A997" t="s">
        <v>729</v>
      </c>
      <c r="B997" t="s">
        <v>1219</v>
      </c>
      <c r="C997" t="s">
        <v>740</v>
      </c>
      <c r="D997" t="s">
        <v>49</v>
      </c>
      <c r="E997" s="3">
        <v>387278.68</v>
      </c>
      <c r="F997" s="3">
        <v>23475900</v>
      </c>
      <c r="G997" s="3">
        <v>221612.49600000001</v>
      </c>
      <c r="H997" s="72">
        <v>2020</v>
      </c>
      <c r="I997" s="28"/>
      <c r="J997" s="28"/>
    </row>
    <row r="998" spans="1:10" x14ac:dyDescent="0.25">
      <c r="A998" t="s">
        <v>729</v>
      </c>
      <c r="B998" t="s">
        <v>1219</v>
      </c>
      <c r="C998" t="s">
        <v>741</v>
      </c>
      <c r="D998" t="s">
        <v>49</v>
      </c>
      <c r="E998" s="3">
        <v>715748.4</v>
      </c>
      <c r="F998" s="3">
        <v>71075900</v>
      </c>
      <c r="G998" s="3">
        <v>670956.49599999993</v>
      </c>
      <c r="H998" s="72">
        <v>2020</v>
      </c>
      <c r="I998" s="28"/>
      <c r="J998" s="28"/>
    </row>
    <row r="999" spans="1:10" x14ac:dyDescent="0.25">
      <c r="A999" t="s">
        <v>729</v>
      </c>
      <c r="B999" t="s">
        <v>1219</v>
      </c>
      <c r="C999" t="s">
        <v>742</v>
      </c>
      <c r="D999" t="s">
        <v>23</v>
      </c>
      <c r="E999" s="3">
        <v>211339.16</v>
      </c>
      <c r="F999" s="3">
        <v>333627500</v>
      </c>
      <c r="G999" s="3">
        <v>3149443.6</v>
      </c>
      <c r="H999" s="72">
        <v>2020</v>
      </c>
      <c r="I999" s="28"/>
      <c r="J999" s="28"/>
    </row>
    <row r="1000" spans="1:10" x14ac:dyDescent="0.25">
      <c r="A1000" t="s">
        <v>729</v>
      </c>
      <c r="B1000" t="s">
        <v>1219</v>
      </c>
      <c r="C1000" t="s">
        <v>743</v>
      </c>
      <c r="D1000" t="s">
        <v>49</v>
      </c>
      <c r="E1000" s="3">
        <v>1461000.76</v>
      </c>
      <c r="F1000" s="3">
        <v>131774100</v>
      </c>
      <c r="G1000" s="3">
        <v>1243947.504</v>
      </c>
      <c r="H1000" s="72">
        <v>2020</v>
      </c>
      <c r="I1000" s="28"/>
      <c r="J1000" s="28"/>
    </row>
    <row r="1001" spans="1:10" x14ac:dyDescent="0.25">
      <c r="A1001" t="s">
        <v>729</v>
      </c>
      <c r="B1001" t="s">
        <v>1219</v>
      </c>
      <c r="C1001" t="s">
        <v>744</v>
      </c>
      <c r="D1001" t="s">
        <v>49</v>
      </c>
      <c r="E1001" s="3">
        <v>179200</v>
      </c>
      <c r="F1001" s="3">
        <v>28399800</v>
      </c>
      <c r="G1001" s="22">
        <v>268094.11199999996</v>
      </c>
      <c r="H1001" s="72">
        <v>2020</v>
      </c>
      <c r="I1001" s="28"/>
      <c r="J1001" s="28"/>
    </row>
    <row r="1002" spans="1:10" x14ac:dyDescent="0.25">
      <c r="A1002" t="s">
        <v>729</v>
      </c>
      <c r="B1002" t="s">
        <v>1219</v>
      </c>
      <c r="C1002" t="s">
        <v>3727</v>
      </c>
      <c r="D1002" t="s">
        <v>49</v>
      </c>
      <c r="E1002" s="3">
        <v>359719.02</v>
      </c>
      <c r="F1002" s="3">
        <v>613746100</v>
      </c>
      <c r="G1002" s="3">
        <v>5793763.1839999994</v>
      </c>
      <c r="H1002" s="72">
        <v>2020</v>
      </c>
      <c r="I1002" s="28"/>
      <c r="J1002" s="28"/>
    </row>
    <row r="1003" spans="1:10" x14ac:dyDescent="0.25">
      <c r="A1003" t="s">
        <v>745</v>
      </c>
      <c r="B1003" t="s">
        <v>1220</v>
      </c>
      <c r="C1003" t="s">
        <v>746</v>
      </c>
      <c r="D1003" t="s">
        <v>49</v>
      </c>
      <c r="E1003" s="3">
        <v>33660.080000000002</v>
      </c>
      <c r="F1003" s="3">
        <v>7634200</v>
      </c>
      <c r="G1003" s="3">
        <v>151233.50200000001</v>
      </c>
      <c r="H1003" s="72">
        <v>2020</v>
      </c>
      <c r="I1003" s="28"/>
      <c r="J1003" s="28"/>
    </row>
    <row r="1004" spans="1:10" x14ac:dyDescent="0.25">
      <c r="A1004" t="s">
        <v>747</v>
      </c>
      <c r="B1004" t="s">
        <v>1221</v>
      </c>
      <c r="C1004" t="s">
        <v>3728</v>
      </c>
      <c r="D1004" t="s">
        <v>49</v>
      </c>
      <c r="F1004" s="3">
        <v>1665400</v>
      </c>
      <c r="G1004" s="3">
        <v>22399.63</v>
      </c>
      <c r="H1004" s="72">
        <v>2020</v>
      </c>
      <c r="I1004" s="28"/>
      <c r="J1004" s="28"/>
    </row>
    <row r="1005" spans="1:10" x14ac:dyDescent="0.25">
      <c r="A1005" t="s">
        <v>747</v>
      </c>
      <c r="B1005" t="s">
        <v>1221</v>
      </c>
      <c r="C1005" t="s">
        <v>748</v>
      </c>
      <c r="D1005" t="s">
        <v>49</v>
      </c>
      <c r="E1005" s="22"/>
      <c r="F1005" s="3">
        <v>7195000</v>
      </c>
      <c r="G1005" s="3">
        <v>96772.75</v>
      </c>
      <c r="H1005" s="72">
        <v>2020</v>
      </c>
      <c r="I1005" s="28"/>
      <c r="J1005" s="28"/>
    </row>
    <row r="1006" spans="1:10" x14ac:dyDescent="0.25">
      <c r="A1006" t="s">
        <v>747</v>
      </c>
      <c r="B1006" t="s">
        <v>1221</v>
      </c>
      <c r="C1006" t="s">
        <v>749</v>
      </c>
      <c r="D1006" t="s">
        <v>49</v>
      </c>
      <c r="F1006" s="3">
        <v>207700</v>
      </c>
      <c r="G1006" s="3">
        <v>2793.5650000000001</v>
      </c>
      <c r="H1006" s="72">
        <v>2020</v>
      </c>
      <c r="I1006" s="28"/>
      <c r="J1006" s="28"/>
    </row>
    <row r="1007" spans="1:10" x14ac:dyDescent="0.25">
      <c r="A1007" t="s">
        <v>747</v>
      </c>
      <c r="B1007" t="s">
        <v>1221</v>
      </c>
      <c r="C1007" t="s">
        <v>750</v>
      </c>
      <c r="D1007" t="s">
        <v>49</v>
      </c>
      <c r="F1007" s="22">
        <v>207700</v>
      </c>
      <c r="G1007" s="22">
        <v>2793.5650000000001</v>
      </c>
      <c r="H1007" s="72">
        <v>2020</v>
      </c>
      <c r="I1007" s="28"/>
      <c r="J1007" s="28"/>
    </row>
    <row r="1008" spans="1:10" x14ac:dyDescent="0.25">
      <c r="A1008" s="2" t="s">
        <v>747</v>
      </c>
      <c r="B1008" t="s">
        <v>1221</v>
      </c>
      <c r="C1008" t="s">
        <v>751</v>
      </c>
      <c r="D1008" s="20" t="s">
        <v>49</v>
      </c>
      <c r="F1008" s="3">
        <v>207700</v>
      </c>
      <c r="G1008" s="3">
        <v>2793.5650000000001</v>
      </c>
      <c r="H1008" s="72">
        <v>2020</v>
      </c>
      <c r="I1008" s="28"/>
      <c r="J1008" s="28"/>
    </row>
    <row r="1009" spans="1:10" x14ac:dyDescent="0.25">
      <c r="A1009" t="s">
        <v>747</v>
      </c>
      <c r="B1009" t="s">
        <v>1221</v>
      </c>
      <c r="C1009" t="s">
        <v>752</v>
      </c>
      <c r="D1009" t="s">
        <v>49</v>
      </c>
      <c r="F1009" s="3">
        <v>207700</v>
      </c>
      <c r="G1009" s="3">
        <v>2793.5650000000001</v>
      </c>
      <c r="H1009" s="72">
        <v>2020</v>
      </c>
      <c r="I1009" s="28"/>
      <c r="J1009" s="28"/>
    </row>
    <row r="1010" spans="1:10" x14ac:dyDescent="0.25">
      <c r="A1010" t="s">
        <v>747</v>
      </c>
      <c r="B1010" t="s">
        <v>1221</v>
      </c>
      <c r="C1010" t="s">
        <v>753</v>
      </c>
      <c r="D1010" t="s">
        <v>49</v>
      </c>
      <c r="F1010" s="3">
        <v>206400</v>
      </c>
      <c r="G1010" s="3">
        <v>2776.08</v>
      </c>
      <c r="H1010" s="72">
        <v>2020</v>
      </c>
      <c r="I1010" s="28"/>
      <c r="J1010" s="28"/>
    </row>
    <row r="1011" spans="1:10" x14ac:dyDescent="0.25">
      <c r="A1011" t="s">
        <v>747</v>
      </c>
      <c r="B1011" t="s">
        <v>1221</v>
      </c>
      <c r="C1011" t="s">
        <v>754</v>
      </c>
      <c r="D1011" t="s">
        <v>49</v>
      </c>
      <c r="F1011" s="3">
        <v>208900</v>
      </c>
      <c r="G1011" s="3">
        <v>2809.7049999999999</v>
      </c>
      <c r="H1011" s="72">
        <v>2020</v>
      </c>
      <c r="I1011" s="28"/>
      <c r="J1011" s="28"/>
    </row>
    <row r="1012" spans="1:10" x14ac:dyDescent="0.25">
      <c r="A1012" t="s">
        <v>747</v>
      </c>
      <c r="B1012" t="s">
        <v>1221</v>
      </c>
      <c r="C1012" t="s">
        <v>755</v>
      </c>
      <c r="D1012" t="s">
        <v>49</v>
      </c>
      <c r="F1012" s="3">
        <v>207700</v>
      </c>
      <c r="G1012" s="3">
        <v>2793.5650000000001</v>
      </c>
      <c r="H1012" s="72">
        <v>2020</v>
      </c>
      <c r="I1012" s="28"/>
      <c r="J1012" s="28"/>
    </row>
    <row r="1013" spans="1:10" x14ac:dyDescent="0.25">
      <c r="A1013" t="s">
        <v>747</v>
      </c>
      <c r="B1013" t="s">
        <v>1221</v>
      </c>
      <c r="C1013" t="s">
        <v>756</v>
      </c>
      <c r="D1013" t="s">
        <v>49</v>
      </c>
      <c r="F1013" s="3">
        <v>203500</v>
      </c>
      <c r="G1013" s="3">
        <v>2737.0749999999998</v>
      </c>
      <c r="H1013" s="72">
        <v>2020</v>
      </c>
      <c r="I1013" s="28"/>
      <c r="J1013" s="28"/>
    </row>
    <row r="1014" spans="1:10" x14ac:dyDescent="0.25">
      <c r="A1014" t="s">
        <v>747</v>
      </c>
      <c r="B1014" t="s">
        <v>1221</v>
      </c>
      <c r="C1014" t="s">
        <v>757</v>
      </c>
      <c r="D1014" t="s">
        <v>49</v>
      </c>
      <c r="F1014" s="3">
        <v>207700</v>
      </c>
      <c r="G1014" s="3">
        <v>2793.5650000000001</v>
      </c>
      <c r="H1014" s="72">
        <v>2020</v>
      </c>
      <c r="I1014" s="28"/>
      <c r="J1014" s="28"/>
    </row>
    <row r="1015" spans="1:10" x14ac:dyDescent="0.25">
      <c r="A1015" t="s">
        <v>747</v>
      </c>
      <c r="B1015" t="s">
        <v>1221</v>
      </c>
      <c r="C1015" t="s">
        <v>758</v>
      </c>
      <c r="D1015" t="s">
        <v>49</v>
      </c>
      <c r="F1015" s="3">
        <v>207700</v>
      </c>
      <c r="G1015" s="3">
        <v>2793.5650000000001</v>
      </c>
      <c r="H1015" s="72">
        <v>2020</v>
      </c>
      <c r="I1015" s="28"/>
      <c r="J1015" s="28"/>
    </row>
    <row r="1016" spans="1:10" x14ac:dyDescent="0.25">
      <c r="A1016" t="s">
        <v>747</v>
      </c>
      <c r="B1016" t="s">
        <v>1221</v>
      </c>
      <c r="C1016" t="s">
        <v>759</v>
      </c>
      <c r="D1016" t="s">
        <v>49</v>
      </c>
      <c r="F1016" s="3">
        <v>207700</v>
      </c>
      <c r="G1016" s="3">
        <v>2793.5650000000001</v>
      </c>
      <c r="H1016" s="72">
        <v>2020</v>
      </c>
      <c r="I1016" s="28"/>
      <c r="J1016" s="28"/>
    </row>
    <row r="1017" spans="1:10" x14ac:dyDescent="0.25">
      <c r="A1017" t="s">
        <v>747</v>
      </c>
      <c r="B1017" t="s">
        <v>1221</v>
      </c>
      <c r="C1017" t="s">
        <v>760</v>
      </c>
      <c r="D1017" t="s">
        <v>49</v>
      </c>
      <c r="F1017" s="3">
        <v>207700</v>
      </c>
      <c r="G1017" s="3">
        <v>2793.5650000000001</v>
      </c>
      <c r="H1017" s="72">
        <v>2020</v>
      </c>
      <c r="I1017" s="28"/>
      <c r="J1017" s="28"/>
    </row>
    <row r="1018" spans="1:10" x14ac:dyDescent="0.25">
      <c r="A1018" t="s">
        <v>747</v>
      </c>
      <c r="B1018" t="s">
        <v>1221</v>
      </c>
      <c r="C1018" t="s">
        <v>761</v>
      </c>
      <c r="D1018" t="s">
        <v>49</v>
      </c>
      <c r="F1018" s="3">
        <v>207700</v>
      </c>
      <c r="G1018" s="3">
        <v>2793.5650000000001</v>
      </c>
      <c r="H1018" s="72">
        <v>2020</v>
      </c>
      <c r="I1018" s="28"/>
      <c r="J1018" s="28"/>
    </row>
    <row r="1019" spans="1:10" x14ac:dyDescent="0.25">
      <c r="A1019" t="s">
        <v>747</v>
      </c>
      <c r="B1019" t="s">
        <v>1221</v>
      </c>
      <c r="C1019" t="s">
        <v>762</v>
      </c>
      <c r="D1019" t="s">
        <v>49</v>
      </c>
      <c r="F1019" s="3">
        <v>207700</v>
      </c>
      <c r="G1019" s="3">
        <v>2793.5650000000001</v>
      </c>
      <c r="H1019" s="72">
        <v>2020</v>
      </c>
      <c r="I1019" s="28"/>
      <c r="J1019" s="28"/>
    </row>
    <row r="1020" spans="1:10" x14ac:dyDescent="0.25">
      <c r="A1020" t="s">
        <v>747</v>
      </c>
      <c r="B1020" t="s">
        <v>1221</v>
      </c>
      <c r="C1020" t="s">
        <v>763</v>
      </c>
      <c r="D1020" t="s">
        <v>49</v>
      </c>
      <c r="F1020" s="3">
        <v>207700</v>
      </c>
      <c r="G1020" s="3">
        <v>2793.5650000000001</v>
      </c>
      <c r="H1020" s="72">
        <v>2020</v>
      </c>
      <c r="I1020" s="28"/>
      <c r="J1020" s="28"/>
    </row>
    <row r="1021" spans="1:10" x14ac:dyDescent="0.25">
      <c r="A1021" t="s">
        <v>747</v>
      </c>
      <c r="B1021" t="s">
        <v>1221</v>
      </c>
      <c r="C1021" t="s">
        <v>764</v>
      </c>
      <c r="D1021" t="s">
        <v>49</v>
      </c>
      <c r="F1021" s="3">
        <v>207700</v>
      </c>
      <c r="G1021" s="3">
        <v>2793.5650000000001</v>
      </c>
      <c r="H1021" s="72">
        <v>2020</v>
      </c>
      <c r="I1021" s="28"/>
      <c r="J1021" s="28"/>
    </row>
    <row r="1022" spans="1:10" x14ac:dyDescent="0.25">
      <c r="A1022" t="s">
        <v>747</v>
      </c>
      <c r="B1022" t="s">
        <v>1221</v>
      </c>
      <c r="C1022" t="s">
        <v>765</v>
      </c>
      <c r="D1022" t="s">
        <v>49</v>
      </c>
      <c r="F1022" s="3">
        <v>207700</v>
      </c>
      <c r="G1022" s="3">
        <v>2793.5650000000001</v>
      </c>
      <c r="H1022" s="72">
        <v>2020</v>
      </c>
      <c r="I1022" s="28"/>
      <c r="J1022" s="28"/>
    </row>
    <row r="1023" spans="1:10" x14ac:dyDescent="0.25">
      <c r="A1023" t="s">
        <v>747</v>
      </c>
      <c r="B1023" t="s">
        <v>1221</v>
      </c>
      <c r="C1023" t="s">
        <v>766</v>
      </c>
      <c r="D1023" t="s">
        <v>49</v>
      </c>
      <c r="F1023" s="3">
        <v>207700</v>
      </c>
      <c r="G1023" s="3">
        <v>2793.5650000000001</v>
      </c>
      <c r="H1023" s="72">
        <v>2020</v>
      </c>
      <c r="I1023" s="28"/>
      <c r="J1023" s="28"/>
    </row>
    <row r="1024" spans="1:10" x14ac:dyDescent="0.25">
      <c r="A1024" t="s">
        <v>747</v>
      </c>
      <c r="B1024" t="s">
        <v>1221</v>
      </c>
      <c r="C1024" t="s">
        <v>767</v>
      </c>
      <c r="D1024" t="s">
        <v>49</v>
      </c>
      <c r="F1024" s="3">
        <v>207700</v>
      </c>
      <c r="G1024" s="3">
        <v>2793.5650000000001</v>
      </c>
      <c r="H1024" s="72">
        <v>2020</v>
      </c>
      <c r="I1024" s="28"/>
      <c r="J1024" s="28"/>
    </row>
    <row r="1025" spans="1:10" x14ac:dyDescent="0.25">
      <c r="A1025" t="s">
        <v>747</v>
      </c>
      <c r="B1025" t="s">
        <v>1221</v>
      </c>
      <c r="C1025" t="s">
        <v>768</v>
      </c>
      <c r="D1025" t="s">
        <v>49</v>
      </c>
      <c r="F1025" s="22">
        <v>793000</v>
      </c>
      <c r="G1025" s="22">
        <v>10665.85</v>
      </c>
      <c r="H1025" s="72">
        <v>2020</v>
      </c>
      <c r="I1025" s="28"/>
      <c r="J1025" s="28"/>
    </row>
    <row r="1026" spans="1:10" x14ac:dyDescent="0.25">
      <c r="A1026" t="s">
        <v>747</v>
      </c>
      <c r="B1026" t="s">
        <v>1221</v>
      </c>
      <c r="C1026" t="s">
        <v>3729</v>
      </c>
      <c r="D1026" t="s">
        <v>49</v>
      </c>
      <c r="F1026" s="3">
        <v>4972100</v>
      </c>
      <c r="G1026" s="3">
        <v>66874.744999999995</v>
      </c>
      <c r="H1026" s="72">
        <v>2020</v>
      </c>
      <c r="I1026" s="28"/>
      <c r="J1026" s="28"/>
    </row>
    <row r="1027" spans="1:10" x14ac:dyDescent="0.25">
      <c r="A1027" t="s">
        <v>747</v>
      </c>
      <c r="B1027" t="s">
        <v>1221</v>
      </c>
      <c r="C1027" t="s">
        <v>3730</v>
      </c>
      <c r="D1027" t="s">
        <v>49</v>
      </c>
      <c r="F1027" s="3">
        <v>9409900</v>
      </c>
      <c r="G1027" s="3">
        <v>126563.155</v>
      </c>
      <c r="H1027" s="72">
        <v>2020</v>
      </c>
      <c r="I1027" s="28"/>
      <c r="J1027" s="28"/>
    </row>
    <row r="1028" spans="1:10" x14ac:dyDescent="0.25">
      <c r="A1028" t="s">
        <v>769</v>
      </c>
      <c r="B1028" t="s">
        <v>1222</v>
      </c>
      <c r="C1028" t="s">
        <v>770</v>
      </c>
      <c r="D1028" t="s">
        <v>771</v>
      </c>
      <c r="F1028" s="3">
        <v>17388700</v>
      </c>
      <c r="G1028" s="3">
        <v>395940.7</v>
      </c>
      <c r="H1028" s="72">
        <v>2020</v>
      </c>
      <c r="I1028" s="28"/>
      <c r="J1028" s="28"/>
    </row>
    <row r="1029" spans="1:10" x14ac:dyDescent="0.25">
      <c r="A1029" t="s">
        <v>769</v>
      </c>
      <c r="B1029" t="s">
        <v>1222</v>
      </c>
      <c r="C1029" t="s">
        <v>3731</v>
      </c>
      <c r="D1029" t="s">
        <v>7</v>
      </c>
      <c r="F1029" s="3">
        <v>4313400</v>
      </c>
      <c r="G1029" s="3">
        <v>98216.12</v>
      </c>
      <c r="H1029" s="72">
        <v>2020</v>
      </c>
      <c r="I1029" s="28"/>
      <c r="J1029" s="28"/>
    </row>
    <row r="1030" spans="1:10" x14ac:dyDescent="0.25">
      <c r="A1030" t="s">
        <v>772</v>
      </c>
      <c r="B1030" t="s">
        <v>1223</v>
      </c>
      <c r="C1030" t="s">
        <v>773</v>
      </c>
      <c r="D1030" t="s">
        <v>7</v>
      </c>
      <c r="E1030" s="3">
        <v>120000</v>
      </c>
      <c r="F1030" s="3">
        <v>29469300</v>
      </c>
      <c r="G1030" s="3">
        <v>877171.19999999995</v>
      </c>
      <c r="H1030" s="72">
        <v>2020</v>
      </c>
      <c r="I1030" s="28"/>
      <c r="J1030" s="28"/>
    </row>
    <row r="1031" spans="1:10" x14ac:dyDescent="0.25">
      <c r="A1031" t="s">
        <v>772</v>
      </c>
      <c r="B1031" t="s">
        <v>1223</v>
      </c>
      <c r="C1031" t="s">
        <v>774</v>
      </c>
      <c r="D1031" t="s">
        <v>7</v>
      </c>
      <c r="E1031" s="3">
        <v>90000</v>
      </c>
      <c r="F1031" s="3">
        <v>6566400</v>
      </c>
      <c r="G1031" s="3">
        <v>226842.65</v>
      </c>
      <c r="H1031" s="72">
        <v>2020</v>
      </c>
      <c r="I1031" s="28"/>
      <c r="J1031" s="28"/>
    </row>
    <row r="1032" spans="1:10" x14ac:dyDescent="0.25">
      <c r="A1032" t="s">
        <v>772</v>
      </c>
      <c r="B1032" t="s">
        <v>1223</v>
      </c>
      <c r="C1032" t="s">
        <v>775</v>
      </c>
      <c r="D1032" t="s">
        <v>7</v>
      </c>
      <c r="E1032" s="3">
        <v>220000</v>
      </c>
      <c r="F1032" s="3">
        <v>18494000</v>
      </c>
      <c r="G1032" s="3">
        <v>544307.35</v>
      </c>
      <c r="H1032" s="72">
        <v>2020</v>
      </c>
      <c r="I1032" s="28"/>
      <c r="J1032" s="28"/>
    </row>
    <row r="1033" spans="1:10" x14ac:dyDescent="0.25">
      <c r="A1033" t="s">
        <v>776</v>
      </c>
      <c r="B1033" t="s">
        <v>1224</v>
      </c>
      <c r="C1033" t="s">
        <v>777</v>
      </c>
      <c r="D1033" t="s">
        <v>23</v>
      </c>
      <c r="E1033" s="3">
        <v>88013.18</v>
      </c>
      <c r="F1033" s="3">
        <v>19781800</v>
      </c>
      <c r="G1033" s="3">
        <v>432232.33</v>
      </c>
      <c r="H1033" s="72">
        <v>2020</v>
      </c>
      <c r="I1033" s="28"/>
      <c r="J1033" s="28"/>
    </row>
    <row r="1034" spans="1:10" x14ac:dyDescent="0.25">
      <c r="A1034" t="s">
        <v>776</v>
      </c>
      <c r="B1034" t="s">
        <v>1224</v>
      </c>
      <c r="C1034" t="s">
        <v>778</v>
      </c>
      <c r="D1034" t="s">
        <v>23</v>
      </c>
      <c r="E1034" s="3">
        <v>15070</v>
      </c>
      <c r="F1034" s="3">
        <v>4566000</v>
      </c>
      <c r="G1034" s="3">
        <v>99767.1</v>
      </c>
      <c r="H1034" s="72">
        <v>2020</v>
      </c>
      <c r="I1034" s="28"/>
      <c r="J1034" s="28"/>
    </row>
    <row r="1035" spans="1:10" x14ac:dyDescent="0.25">
      <c r="A1035" t="s">
        <v>779</v>
      </c>
      <c r="B1035" t="s">
        <v>1225</v>
      </c>
      <c r="C1035" t="s">
        <v>3835</v>
      </c>
      <c r="D1035" t="s">
        <v>7</v>
      </c>
      <c r="E1035" s="3">
        <v>34091</v>
      </c>
      <c r="F1035" s="3">
        <v>291500</v>
      </c>
      <c r="G1035" s="3">
        <v>8234.8799999999992</v>
      </c>
      <c r="H1035" s="72">
        <v>2020</v>
      </c>
      <c r="I1035" s="28"/>
      <c r="J1035" s="28"/>
    </row>
    <row r="1036" spans="1:10" x14ac:dyDescent="0.25">
      <c r="A1036" t="s">
        <v>780</v>
      </c>
      <c r="B1036" t="s">
        <v>1226</v>
      </c>
      <c r="C1036" t="s">
        <v>3732</v>
      </c>
      <c r="D1036" t="s">
        <v>23</v>
      </c>
      <c r="F1036" s="3">
        <v>25781400</v>
      </c>
      <c r="G1036" s="3">
        <v>523104.60600000003</v>
      </c>
      <c r="H1036" s="72">
        <v>2020</v>
      </c>
      <c r="I1036" s="28"/>
      <c r="J1036" s="28"/>
    </row>
    <row r="1037" spans="1:10" x14ac:dyDescent="0.25">
      <c r="A1037" t="s">
        <v>780</v>
      </c>
      <c r="B1037" t="s">
        <v>1226</v>
      </c>
      <c r="C1037" t="s">
        <v>3733</v>
      </c>
      <c r="D1037" t="s">
        <v>7</v>
      </c>
      <c r="F1037" s="3">
        <v>68560700</v>
      </c>
      <c r="G1037" s="3">
        <v>1391096.6029999999</v>
      </c>
      <c r="H1037" s="72">
        <v>2020</v>
      </c>
      <c r="I1037" s="28"/>
      <c r="J1037" s="28"/>
    </row>
    <row r="1038" spans="1:10" x14ac:dyDescent="0.25">
      <c r="A1038" t="s">
        <v>782</v>
      </c>
      <c r="B1038" t="s">
        <v>1227</v>
      </c>
      <c r="C1038" t="s">
        <v>3734</v>
      </c>
      <c r="D1038" t="s">
        <v>7</v>
      </c>
      <c r="E1038" s="3">
        <v>135000</v>
      </c>
      <c r="F1038" s="3">
        <v>10931100</v>
      </c>
      <c r="G1038" s="3">
        <v>259067.07</v>
      </c>
      <c r="H1038" s="72">
        <v>2020</v>
      </c>
      <c r="I1038" s="28"/>
      <c r="J1038" s="28"/>
    </row>
    <row r="1039" spans="1:10" x14ac:dyDescent="0.25">
      <c r="A1039" t="s">
        <v>782</v>
      </c>
      <c r="B1039" t="s">
        <v>1227</v>
      </c>
      <c r="C1039" t="s">
        <v>3735</v>
      </c>
      <c r="D1039" t="s">
        <v>7</v>
      </c>
      <c r="E1039" s="3">
        <v>108400</v>
      </c>
      <c r="F1039" s="3">
        <v>8574100</v>
      </c>
      <c r="G1039" s="3">
        <v>202863.21</v>
      </c>
      <c r="H1039" s="72">
        <v>2020</v>
      </c>
      <c r="I1039" s="28"/>
      <c r="J1039" s="28"/>
    </row>
    <row r="1040" spans="1:10" x14ac:dyDescent="0.25">
      <c r="A1040" t="s">
        <v>782</v>
      </c>
      <c r="B1040" t="s">
        <v>1227</v>
      </c>
      <c r="C1040" t="s">
        <v>3736</v>
      </c>
      <c r="D1040" t="s">
        <v>7</v>
      </c>
      <c r="E1040" s="3">
        <v>92505</v>
      </c>
      <c r="F1040" s="3">
        <v>8937400</v>
      </c>
      <c r="G1040" s="3">
        <v>208241.42</v>
      </c>
      <c r="H1040" s="72">
        <v>2020</v>
      </c>
      <c r="I1040" s="28"/>
      <c r="J1040" s="28"/>
    </row>
    <row r="1041" spans="1:10" x14ac:dyDescent="0.25">
      <c r="A1041" t="s">
        <v>782</v>
      </c>
      <c r="B1041" t="s">
        <v>1227</v>
      </c>
      <c r="C1041" t="s">
        <v>783</v>
      </c>
      <c r="D1041" t="s">
        <v>7</v>
      </c>
      <c r="E1041" s="3">
        <v>49182</v>
      </c>
      <c r="F1041" s="3">
        <v>9138500</v>
      </c>
      <c r="G1041" s="3">
        <v>212927.05</v>
      </c>
      <c r="H1041" s="72">
        <v>2020</v>
      </c>
      <c r="I1041" s="28"/>
      <c r="J1041" s="28"/>
    </row>
    <row r="1042" spans="1:10" x14ac:dyDescent="0.25">
      <c r="A1042" t="s">
        <v>782</v>
      </c>
      <c r="B1042" t="s">
        <v>1227</v>
      </c>
      <c r="C1042" t="s">
        <v>3737</v>
      </c>
      <c r="D1042" t="s">
        <v>7</v>
      </c>
      <c r="E1042" s="3">
        <v>16917</v>
      </c>
      <c r="F1042" s="3">
        <v>2529400</v>
      </c>
      <c r="G1042" s="3">
        <v>58935.02</v>
      </c>
      <c r="H1042" s="72">
        <v>2020</v>
      </c>
      <c r="I1042" s="28"/>
      <c r="J1042" s="28"/>
    </row>
    <row r="1043" spans="1:10" x14ac:dyDescent="0.25">
      <c r="A1043" t="s">
        <v>784</v>
      </c>
      <c r="B1043" t="s">
        <v>1228</v>
      </c>
      <c r="C1043" t="s">
        <v>785</v>
      </c>
      <c r="D1043" t="s">
        <v>7</v>
      </c>
      <c r="E1043" s="3">
        <v>80000</v>
      </c>
      <c r="F1043" s="3">
        <v>10382900</v>
      </c>
      <c r="G1043" s="3">
        <v>394031.05</v>
      </c>
      <c r="H1043" s="72">
        <v>2020</v>
      </c>
      <c r="I1043" s="28"/>
      <c r="J1043" s="28"/>
    </row>
    <row r="1044" spans="1:10" x14ac:dyDescent="0.25">
      <c r="A1044" t="s">
        <v>784</v>
      </c>
      <c r="B1044" t="s">
        <v>1228</v>
      </c>
      <c r="C1044" t="s">
        <v>786</v>
      </c>
      <c r="D1044" t="s">
        <v>7</v>
      </c>
      <c r="E1044" s="3">
        <v>17422</v>
      </c>
      <c r="F1044" s="3">
        <v>6969000</v>
      </c>
      <c r="G1044" s="3">
        <v>264473.55</v>
      </c>
      <c r="H1044" s="72">
        <v>2020</v>
      </c>
      <c r="I1044" s="28"/>
      <c r="J1044" s="28"/>
    </row>
    <row r="1045" spans="1:10" x14ac:dyDescent="0.25">
      <c r="A1045" t="s">
        <v>784</v>
      </c>
      <c r="B1045" t="s">
        <v>1228</v>
      </c>
      <c r="C1045" t="s">
        <v>787</v>
      </c>
      <c r="D1045" t="s">
        <v>7</v>
      </c>
      <c r="E1045" s="3">
        <v>5000</v>
      </c>
      <c r="F1045" s="3">
        <v>3572100</v>
      </c>
      <c r="G1045" s="3">
        <v>135561.19</v>
      </c>
      <c r="H1045" s="72">
        <v>2020</v>
      </c>
      <c r="I1045" s="28"/>
      <c r="J1045" s="28"/>
    </row>
    <row r="1046" spans="1:10" x14ac:dyDescent="0.25">
      <c r="A1046" t="s">
        <v>784</v>
      </c>
      <c r="B1046" t="s">
        <v>1228</v>
      </c>
      <c r="C1046" t="s">
        <v>788</v>
      </c>
      <c r="D1046" t="s">
        <v>7</v>
      </c>
      <c r="E1046" s="3">
        <v>15000</v>
      </c>
      <c r="F1046" s="3">
        <v>8453800</v>
      </c>
      <c r="G1046" s="3">
        <v>320821.71000000002</v>
      </c>
      <c r="H1046" s="72">
        <v>2020</v>
      </c>
      <c r="I1046" s="28"/>
      <c r="J1046" s="28"/>
    </row>
    <row r="1047" spans="1:10" x14ac:dyDescent="0.25">
      <c r="A1047" t="s">
        <v>784</v>
      </c>
      <c r="B1047" t="s">
        <v>1228</v>
      </c>
      <c r="C1047" t="s">
        <v>3836</v>
      </c>
      <c r="D1047" t="s">
        <v>49</v>
      </c>
      <c r="E1047" s="3">
        <v>300000</v>
      </c>
      <c r="H1047" s="72">
        <v>2020</v>
      </c>
      <c r="I1047" s="28"/>
      <c r="J1047" s="28"/>
    </row>
    <row r="1048" spans="1:10" x14ac:dyDescent="0.25">
      <c r="A1048" s="2" t="s">
        <v>789</v>
      </c>
      <c r="B1048" t="s">
        <v>1229</v>
      </c>
      <c r="C1048" t="s">
        <v>790</v>
      </c>
      <c r="D1048" s="20" t="s">
        <v>49</v>
      </c>
      <c r="E1048" s="3">
        <v>192817</v>
      </c>
      <c r="F1048" s="3">
        <v>19134800</v>
      </c>
      <c r="G1048" s="3">
        <v>485832</v>
      </c>
      <c r="H1048" s="72">
        <v>2020</v>
      </c>
      <c r="I1048" s="28"/>
      <c r="J1048" s="28"/>
    </row>
    <row r="1049" spans="1:10" x14ac:dyDescent="0.25">
      <c r="A1049" t="s">
        <v>789</v>
      </c>
      <c r="B1049" t="s">
        <v>1229</v>
      </c>
      <c r="C1049" t="s">
        <v>791</v>
      </c>
      <c r="D1049" t="s">
        <v>49</v>
      </c>
      <c r="E1049" s="3">
        <v>261540</v>
      </c>
      <c r="F1049" s="3">
        <v>36184700</v>
      </c>
      <c r="G1049" s="3">
        <v>918730</v>
      </c>
      <c r="H1049" s="72">
        <v>2020</v>
      </c>
      <c r="I1049" s="28"/>
      <c r="J1049" s="28"/>
    </row>
    <row r="1050" spans="1:10" x14ac:dyDescent="0.25">
      <c r="A1050" t="s">
        <v>792</v>
      </c>
      <c r="B1050" t="s">
        <v>1230</v>
      </c>
      <c r="C1050" t="s">
        <v>793</v>
      </c>
      <c r="D1050" t="s">
        <v>7</v>
      </c>
      <c r="E1050" s="3">
        <v>44096</v>
      </c>
      <c r="F1050" s="3">
        <v>17081700</v>
      </c>
      <c r="G1050" s="3">
        <v>140411.57399999999</v>
      </c>
      <c r="H1050" s="72">
        <v>2020</v>
      </c>
      <c r="I1050" s="28"/>
      <c r="J1050" s="28"/>
    </row>
    <row r="1051" spans="1:10" x14ac:dyDescent="0.25">
      <c r="A1051" t="s">
        <v>792</v>
      </c>
      <c r="B1051" t="s">
        <v>1230</v>
      </c>
      <c r="C1051" t="s">
        <v>794</v>
      </c>
      <c r="D1051" t="s">
        <v>7</v>
      </c>
      <c r="E1051" s="3">
        <v>15623</v>
      </c>
      <c r="F1051" s="3">
        <v>8540400</v>
      </c>
      <c r="G1051" s="3">
        <v>70202.088000000003</v>
      </c>
      <c r="H1051" s="72">
        <v>2020</v>
      </c>
      <c r="I1051" s="28"/>
      <c r="J1051" s="28"/>
    </row>
    <row r="1052" spans="1:10" x14ac:dyDescent="0.25">
      <c r="A1052" t="s">
        <v>792</v>
      </c>
      <c r="B1052" t="s">
        <v>1230</v>
      </c>
      <c r="C1052" t="s">
        <v>795</v>
      </c>
      <c r="D1052" t="s">
        <v>7</v>
      </c>
      <c r="E1052" s="3">
        <v>22277</v>
      </c>
      <c r="F1052" s="3">
        <v>11013300</v>
      </c>
      <c r="G1052" s="3">
        <v>90529.326000000001</v>
      </c>
      <c r="H1052" s="72">
        <v>2020</v>
      </c>
      <c r="I1052" s="28"/>
      <c r="J1052" s="28"/>
    </row>
    <row r="1053" spans="1:10" x14ac:dyDescent="0.25">
      <c r="A1053" t="s">
        <v>792</v>
      </c>
      <c r="B1053" t="s">
        <v>1230</v>
      </c>
      <c r="C1053" t="s">
        <v>796</v>
      </c>
      <c r="D1053" t="s">
        <v>7</v>
      </c>
      <c r="E1053" s="3">
        <v>27983.599999999999</v>
      </c>
      <c r="F1053" s="3">
        <v>9121700</v>
      </c>
      <c r="G1053" s="3">
        <v>74980.373999999996</v>
      </c>
      <c r="H1053" s="72">
        <v>2020</v>
      </c>
      <c r="I1053" s="28"/>
      <c r="J1053" s="28"/>
    </row>
    <row r="1054" spans="1:10" x14ac:dyDescent="0.25">
      <c r="A1054" t="s">
        <v>792</v>
      </c>
      <c r="B1054" t="s">
        <v>1230</v>
      </c>
      <c r="C1054" t="s">
        <v>797</v>
      </c>
      <c r="D1054" t="s">
        <v>7</v>
      </c>
      <c r="E1054" s="3">
        <v>27983.599999999999</v>
      </c>
      <c r="F1054" s="3">
        <v>5088100</v>
      </c>
      <c r="G1054" s="3">
        <v>41824.182000000001</v>
      </c>
      <c r="H1054" s="72">
        <v>2020</v>
      </c>
      <c r="I1054" s="28"/>
      <c r="J1054" s="28"/>
    </row>
    <row r="1055" spans="1:10" x14ac:dyDescent="0.25">
      <c r="A1055" t="s">
        <v>792</v>
      </c>
      <c r="B1055" t="s">
        <v>1230</v>
      </c>
      <c r="C1055" t="s">
        <v>798</v>
      </c>
      <c r="D1055" t="s">
        <v>7</v>
      </c>
      <c r="E1055" s="3">
        <v>0</v>
      </c>
      <c r="F1055" s="3">
        <v>5908700</v>
      </c>
      <c r="G1055" s="3">
        <v>48569.514000000003</v>
      </c>
      <c r="H1055" s="72">
        <v>2020</v>
      </c>
      <c r="I1055" s="28"/>
      <c r="J1055" s="28"/>
    </row>
    <row r="1056" spans="1:10" x14ac:dyDescent="0.25">
      <c r="A1056" t="s">
        <v>792</v>
      </c>
      <c r="B1056" t="s">
        <v>1230</v>
      </c>
      <c r="C1056" t="s">
        <v>799</v>
      </c>
      <c r="D1056" t="s">
        <v>7</v>
      </c>
      <c r="E1056" s="3">
        <v>33330.99</v>
      </c>
      <c r="F1056" s="3">
        <v>15159100</v>
      </c>
      <c r="G1056" s="3">
        <v>124607.802</v>
      </c>
      <c r="H1056" s="72">
        <v>2020</v>
      </c>
      <c r="I1056" s="28"/>
      <c r="J1056" s="28"/>
    </row>
    <row r="1057" spans="1:10" x14ac:dyDescent="0.25">
      <c r="A1057" t="s">
        <v>792</v>
      </c>
      <c r="B1057" t="s">
        <v>1230</v>
      </c>
      <c r="C1057" t="s">
        <v>800</v>
      </c>
      <c r="D1057" t="s">
        <v>7</v>
      </c>
      <c r="E1057" s="3">
        <v>86637</v>
      </c>
      <c r="F1057" s="3">
        <v>24904500</v>
      </c>
      <c r="G1057" s="3">
        <v>204714.99</v>
      </c>
      <c r="H1057" s="72">
        <v>2020</v>
      </c>
      <c r="I1057" s="28"/>
      <c r="J1057" s="28"/>
    </row>
    <row r="1058" spans="1:10" x14ac:dyDescent="0.25">
      <c r="A1058" t="s">
        <v>801</v>
      </c>
      <c r="B1058" t="s">
        <v>1231</v>
      </c>
      <c r="C1058" t="s">
        <v>3738</v>
      </c>
      <c r="D1058" t="s">
        <v>7</v>
      </c>
      <c r="E1058" s="3">
        <v>117557.07</v>
      </c>
      <c r="F1058" s="3">
        <v>9196700</v>
      </c>
      <c r="G1058" s="3">
        <v>189360.05</v>
      </c>
      <c r="H1058" s="72">
        <v>2020</v>
      </c>
      <c r="I1058" s="28"/>
      <c r="J1058" s="28"/>
    </row>
    <row r="1059" spans="1:10" x14ac:dyDescent="0.25">
      <c r="A1059" t="s">
        <v>801</v>
      </c>
      <c r="B1059" t="s">
        <v>1231</v>
      </c>
      <c r="C1059" t="s">
        <v>3739</v>
      </c>
      <c r="H1059" s="72">
        <v>2020</v>
      </c>
      <c r="I1059" s="28"/>
      <c r="J1059" s="28"/>
    </row>
    <row r="1060" spans="1:10" x14ac:dyDescent="0.25">
      <c r="A1060" t="s">
        <v>801</v>
      </c>
      <c r="B1060" t="s">
        <v>1231</v>
      </c>
      <c r="C1060" t="s">
        <v>802</v>
      </c>
      <c r="D1060" t="s">
        <v>7</v>
      </c>
      <c r="E1060" s="3">
        <v>45220</v>
      </c>
      <c r="F1060" s="3">
        <v>2810600</v>
      </c>
      <c r="G1060" s="3">
        <v>44898.55</v>
      </c>
      <c r="H1060" s="72">
        <v>2020</v>
      </c>
      <c r="I1060" s="28"/>
      <c r="J1060" s="28"/>
    </row>
    <row r="1061" spans="1:10" x14ac:dyDescent="0.25">
      <c r="A1061" t="s">
        <v>801</v>
      </c>
      <c r="B1061" t="s">
        <v>1231</v>
      </c>
      <c r="C1061" t="s">
        <v>3740</v>
      </c>
      <c r="H1061" s="72">
        <v>2020</v>
      </c>
      <c r="I1061" s="28"/>
      <c r="J1061" s="28"/>
    </row>
    <row r="1062" spans="1:10" x14ac:dyDescent="0.25">
      <c r="A1062" t="s">
        <v>803</v>
      </c>
      <c r="B1062" t="s">
        <v>1232</v>
      </c>
      <c r="C1062" t="s">
        <v>804</v>
      </c>
      <c r="D1062" t="s">
        <v>7</v>
      </c>
      <c r="E1062" s="3">
        <v>541518.12</v>
      </c>
      <c r="F1062" s="3">
        <v>21688500</v>
      </c>
      <c r="G1062" s="3">
        <v>500932.05500000005</v>
      </c>
      <c r="H1062" s="72">
        <v>2020</v>
      </c>
      <c r="I1062" s="28"/>
      <c r="J1062" s="28"/>
    </row>
    <row r="1063" spans="1:10" x14ac:dyDescent="0.25">
      <c r="A1063" t="s">
        <v>805</v>
      </c>
      <c r="B1063" t="s">
        <v>1233</v>
      </c>
      <c r="C1063" t="s">
        <v>806</v>
      </c>
      <c r="D1063" t="s">
        <v>7</v>
      </c>
      <c r="E1063" s="3">
        <v>101871</v>
      </c>
      <c r="H1063" s="72">
        <v>2020</v>
      </c>
      <c r="I1063" s="28"/>
      <c r="J1063" s="28"/>
    </row>
    <row r="1064" spans="1:10" x14ac:dyDescent="0.25">
      <c r="A1064" t="s">
        <v>807</v>
      </c>
      <c r="B1064" t="s">
        <v>1234</v>
      </c>
      <c r="C1064" t="s">
        <v>808</v>
      </c>
      <c r="D1064" t="s">
        <v>49</v>
      </c>
      <c r="F1064" s="3">
        <v>33066000</v>
      </c>
      <c r="G1064" s="3">
        <v>880216.92</v>
      </c>
      <c r="H1064" s="72">
        <v>2020</v>
      </c>
      <c r="I1064" s="28"/>
      <c r="J1064" s="28"/>
    </row>
    <row r="1065" spans="1:10" x14ac:dyDescent="0.25">
      <c r="A1065" t="s">
        <v>807</v>
      </c>
      <c r="B1065" t="s">
        <v>1234</v>
      </c>
      <c r="C1065" t="s">
        <v>809</v>
      </c>
      <c r="D1065" t="s">
        <v>49</v>
      </c>
      <c r="F1065" s="3">
        <v>29723900</v>
      </c>
      <c r="G1065" s="3">
        <v>791250.22</v>
      </c>
      <c r="H1065" s="72">
        <v>2020</v>
      </c>
      <c r="I1065" s="28"/>
      <c r="J1065" s="28"/>
    </row>
    <row r="1066" spans="1:10" x14ac:dyDescent="0.25">
      <c r="A1066" t="s">
        <v>807</v>
      </c>
      <c r="B1066" t="s">
        <v>1234</v>
      </c>
      <c r="C1066" t="s">
        <v>810</v>
      </c>
      <c r="D1066" t="s">
        <v>7</v>
      </c>
      <c r="F1066" s="3">
        <v>725400</v>
      </c>
      <c r="G1066" s="3">
        <v>19491.5</v>
      </c>
      <c r="H1066" s="72">
        <v>2020</v>
      </c>
      <c r="I1066" s="28"/>
      <c r="J1066" s="28"/>
    </row>
    <row r="1067" spans="1:10" x14ac:dyDescent="0.25">
      <c r="A1067" t="s">
        <v>807</v>
      </c>
      <c r="B1067" t="s">
        <v>1234</v>
      </c>
      <c r="C1067" t="s">
        <v>811</v>
      </c>
      <c r="D1067" t="s">
        <v>49</v>
      </c>
      <c r="F1067" s="3">
        <v>3829300</v>
      </c>
      <c r="G1067" s="3">
        <v>101935.97</v>
      </c>
      <c r="H1067" s="72">
        <v>2020</v>
      </c>
      <c r="I1067" s="28"/>
      <c r="J1067" s="28"/>
    </row>
    <row r="1068" spans="1:10" x14ac:dyDescent="0.25">
      <c r="A1068" t="s">
        <v>807</v>
      </c>
      <c r="B1068" t="s">
        <v>1234</v>
      </c>
      <c r="C1068" t="s">
        <v>812</v>
      </c>
      <c r="D1068" t="s">
        <v>49</v>
      </c>
      <c r="F1068" s="3">
        <v>43671500</v>
      </c>
      <c r="G1068" s="3">
        <v>1173453.21</v>
      </c>
      <c r="H1068" s="72">
        <v>2020</v>
      </c>
      <c r="I1068" s="28"/>
      <c r="J1068" s="28"/>
    </row>
    <row r="1069" spans="1:10" x14ac:dyDescent="0.25">
      <c r="A1069" t="s">
        <v>807</v>
      </c>
      <c r="B1069" t="s">
        <v>1234</v>
      </c>
      <c r="C1069" t="s">
        <v>813</v>
      </c>
      <c r="D1069" t="s">
        <v>7</v>
      </c>
      <c r="F1069" s="3">
        <v>3975600</v>
      </c>
      <c r="G1069" s="3">
        <v>105830.47</v>
      </c>
      <c r="H1069" s="72">
        <v>2020</v>
      </c>
      <c r="I1069" s="28"/>
      <c r="J1069" s="28"/>
    </row>
    <row r="1070" spans="1:10" x14ac:dyDescent="0.25">
      <c r="A1070" t="s">
        <v>807</v>
      </c>
      <c r="B1070" t="s">
        <v>1234</v>
      </c>
      <c r="C1070" t="s">
        <v>3741</v>
      </c>
      <c r="F1070" s="3">
        <v>5038300</v>
      </c>
      <c r="G1070" s="3">
        <v>135379.12</v>
      </c>
      <c r="H1070" s="72">
        <v>2020</v>
      </c>
      <c r="I1070" s="28"/>
      <c r="J1070" s="28"/>
    </row>
    <row r="1071" spans="1:10" x14ac:dyDescent="0.25">
      <c r="A1071" t="s">
        <v>814</v>
      </c>
      <c r="B1071" t="s">
        <v>1235</v>
      </c>
      <c r="C1071" t="s">
        <v>815</v>
      </c>
      <c r="D1071" t="s">
        <v>7</v>
      </c>
      <c r="E1071" s="3">
        <v>50000</v>
      </c>
      <c r="F1071" s="3">
        <v>4550000</v>
      </c>
      <c r="G1071" s="3">
        <v>96096</v>
      </c>
      <c r="H1071" s="72">
        <v>2020</v>
      </c>
      <c r="I1071" s="28"/>
      <c r="J1071" s="28"/>
    </row>
    <row r="1072" spans="1:10" x14ac:dyDescent="0.25">
      <c r="A1072" t="s">
        <v>814</v>
      </c>
      <c r="B1072" t="s">
        <v>1235</v>
      </c>
      <c r="C1072" t="s">
        <v>816</v>
      </c>
      <c r="D1072" t="s">
        <v>7</v>
      </c>
      <c r="E1072" s="3">
        <v>37924</v>
      </c>
      <c r="F1072" s="3">
        <v>2239900</v>
      </c>
      <c r="G1072" s="3">
        <v>47306.688000000002</v>
      </c>
      <c r="H1072" s="72">
        <v>2020</v>
      </c>
      <c r="I1072" s="28"/>
      <c r="J1072" s="28"/>
    </row>
    <row r="1073" spans="1:10" x14ac:dyDescent="0.25">
      <c r="A1073" t="s">
        <v>814</v>
      </c>
      <c r="B1073" t="s">
        <v>1235</v>
      </c>
      <c r="C1073" t="s">
        <v>817</v>
      </c>
      <c r="D1073" t="s">
        <v>7</v>
      </c>
      <c r="E1073" s="3">
        <v>20169</v>
      </c>
      <c r="F1073" s="3">
        <v>10826000</v>
      </c>
      <c r="G1073" s="3">
        <v>228645.12</v>
      </c>
      <c r="H1073" s="72">
        <v>2020</v>
      </c>
      <c r="I1073" s="28"/>
      <c r="J1073" s="28"/>
    </row>
    <row r="1074" spans="1:10" x14ac:dyDescent="0.25">
      <c r="A1074" t="s">
        <v>814</v>
      </c>
      <c r="B1074" t="s">
        <v>1235</v>
      </c>
      <c r="C1074" t="s">
        <v>3742</v>
      </c>
      <c r="D1074" t="s">
        <v>7</v>
      </c>
      <c r="E1074" s="3">
        <v>32647</v>
      </c>
      <c r="F1074" s="3">
        <v>20647600</v>
      </c>
      <c r="G1074" s="3">
        <v>436077.31199999998</v>
      </c>
      <c r="H1074" s="72">
        <v>2020</v>
      </c>
      <c r="I1074" s="28"/>
      <c r="J1074" s="28"/>
    </row>
    <row r="1075" spans="1:10" x14ac:dyDescent="0.25">
      <c r="A1075" t="s">
        <v>814</v>
      </c>
      <c r="B1075" t="s">
        <v>1235</v>
      </c>
      <c r="C1075" t="s">
        <v>818</v>
      </c>
      <c r="D1075" t="s">
        <v>7</v>
      </c>
      <c r="E1075" s="3">
        <v>7266.96</v>
      </c>
      <c r="F1075" s="3">
        <v>1916800</v>
      </c>
      <c r="G1075" s="3">
        <v>40482.815999999999</v>
      </c>
      <c r="H1075" s="72">
        <v>2020</v>
      </c>
      <c r="I1075" s="28"/>
      <c r="J1075" s="28"/>
    </row>
    <row r="1076" spans="1:10" x14ac:dyDescent="0.25">
      <c r="A1076" t="s">
        <v>814</v>
      </c>
      <c r="B1076" t="s">
        <v>1235</v>
      </c>
      <c r="C1076" t="s">
        <v>819</v>
      </c>
      <c r="D1076" t="s">
        <v>7</v>
      </c>
      <c r="E1076" s="3">
        <v>103507.36</v>
      </c>
      <c r="F1076" s="3">
        <v>18165300</v>
      </c>
      <c r="G1076" s="3">
        <v>383651.136</v>
      </c>
      <c r="H1076" s="72">
        <v>2020</v>
      </c>
      <c r="I1076" s="28"/>
      <c r="J1076" s="28"/>
    </row>
    <row r="1077" spans="1:10" x14ac:dyDescent="0.25">
      <c r="A1077" t="s">
        <v>814</v>
      </c>
      <c r="B1077" t="s">
        <v>1235</v>
      </c>
      <c r="C1077" t="s">
        <v>3743</v>
      </c>
      <c r="D1077" t="s">
        <v>7</v>
      </c>
      <c r="E1077" s="3">
        <v>30502</v>
      </c>
      <c r="F1077" s="3">
        <v>11844700</v>
      </c>
      <c r="G1077" s="3">
        <v>250160.06400000001</v>
      </c>
      <c r="H1077" s="72">
        <v>2020</v>
      </c>
      <c r="I1077" s="28"/>
      <c r="J1077" s="28"/>
    </row>
    <row r="1078" spans="1:10" x14ac:dyDescent="0.25">
      <c r="A1078" t="s">
        <v>814</v>
      </c>
      <c r="B1078" t="s">
        <v>1235</v>
      </c>
      <c r="C1078" t="s">
        <v>3744</v>
      </c>
      <c r="D1078" t="s">
        <v>7</v>
      </c>
      <c r="E1078" s="3">
        <v>216899</v>
      </c>
      <c r="F1078" s="3">
        <v>18780600</v>
      </c>
      <c r="G1078" s="3">
        <v>396646.272</v>
      </c>
      <c r="H1078" s="72">
        <v>2020</v>
      </c>
      <c r="I1078" s="28"/>
      <c r="J1078" s="28"/>
    </row>
    <row r="1079" spans="1:10" x14ac:dyDescent="0.25">
      <c r="A1079" t="s">
        <v>814</v>
      </c>
      <c r="B1079" t="s">
        <v>1235</v>
      </c>
      <c r="C1079" t="s">
        <v>3745</v>
      </c>
      <c r="D1079" t="s">
        <v>49</v>
      </c>
      <c r="E1079" s="3">
        <v>176645.69</v>
      </c>
      <c r="F1079" s="3">
        <v>35028700</v>
      </c>
      <c r="G1079" s="3">
        <v>739806.1440000002</v>
      </c>
      <c r="H1079" s="72">
        <v>2020</v>
      </c>
      <c r="I1079" s="28"/>
      <c r="J1079" s="28"/>
    </row>
    <row r="1080" spans="1:10" x14ac:dyDescent="0.25">
      <c r="A1080" t="s">
        <v>820</v>
      </c>
      <c r="B1080" t="s">
        <v>1236</v>
      </c>
      <c r="C1080" t="s">
        <v>821</v>
      </c>
      <c r="D1080" t="s">
        <v>7</v>
      </c>
      <c r="E1080" s="3">
        <v>181442</v>
      </c>
      <c r="F1080" s="3">
        <v>12744500</v>
      </c>
      <c r="G1080" s="3">
        <v>273369.53000000003</v>
      </c>
      <c r="H1080" s="72">
        <v>2020</v>
      </c>
      <c r="I1080" s="28"/>
      <c r="J1080" s="28"/>
    </row>
    <row r="1081" spans="1:10" x14ac:dyDescent="0.25">
      <c r="A1081" t="s">
        <v>820</v>
      </c>
      <c r="B1081" t="s">
        <v>1236</v>
      </c>
      <c r="C1081" t="s">
        <v>822</v>
      </c>
      <c r="D1081" t="s">
        <v>7</v>
      </c>
      <c r="E1081" s="3">
        <v>7500</v>
      </c>
      <c r="F1081" s="3">
        <v>1393000</v>
      </c>
      <c r="G1081" s="3">
        <v>29879.85</v>
      </c>
      <c r="H1081" s="72">
        <v>2020</v>
      </c>
      <c r="I1081" s="28"/>
      <c r="J1081" s="28"/>
    </row>
    <row r="1082" spans="1:10" x14ac:dyDescent="0.25">
      <c r="A1082" t="s">
        <v>820</v>
      </c>
      <c r="B1082" t="s">
        <v>1236</v>
      </c>
      <c r="C1082" t="s">
        <v>823</v>
      </c>
      <c r="D1082" t="s">
        <v>7</v>
      </c>
      <c r="E1082" s="3">
        <v>26934.12</v>
      </c>
      <c r="F1082" s="3">
        <v>3350000</v>
      </c>
      <c r="G1082" s="3">
        <v>71857.5</v>
      </c>
      <c r="H1082" s="72">
        <v>2020</v>
      </c>
      <c r="I1082" s="28"/>
      <c r="J1082" s="28"/>
    </row>
    <row r="1083" spans="1:10" x14ac:dyDescent="0.25">
      <c r="A1083" t="s">
        <v>820</v>
      </c>
      <c r="B1083" t="s">
        <v>1236</v>
      </c>
      <c r="C1083" t="s">
        <v>824</v>
      </c>
      <c r="D1083" t="s">
        <v>7</v>
      </c>
      <c r="E1083" s="3">
        <v>33705</v>
      </c>
      <c r="F1083" s="3">
        <v>3084300</v>
      </c>
      <c r="G1083" s="3">
        <v>66158.240000000005</v>
      </c>
      <c r="H1083" s="72">
        <v>2020</v>
      </c>
      <c r="I1083" s="28"/>
      <c r="J1083" s="28"/>
    </row>
    <row r="1084" spans="1:10" x14ac:dyDescent="0.25">
      <c r="A1084" t="s">
        <v>820</v>
      </c>
      <c r="B1084" t="s">
        <v>1236</v>
      </c>
      <c r="C1084" t="s">
        <v>3746</v>
      </c>
      <c r="D1084" t="s">
        <v>7</v>
      </c>
      <c r="E1084" s="3">
        <v>70000</v>
      </c>
      <c r="F1084" s="3">
        <v>26912600</v>
      </c>
      <c r="G1084" s="3">
        <v>577275.27</v>
      </c>
      <c r="H1084" s="72">
        <v>2020</v>
      </c>
      <c r="I1084" s="28"/>
      <c r="J1084" s="28"/>
    </row>
    <row r="1085" spans="1:10" x14ac:dyDescent="0.25">
      <c r="A1085" t="s">
        <v>820</v>
      </c>
      <c r="B1085" t="s">
        <v>1236</v>
      </c>
      <c r="C1085" t="s">
        <v>3747</v>
      </c>
      <c r="D1085" t="s">
        <v>7</v>
      </c>
      <c r="E1085" s="3">
        <v>2000</v>
      </c>
      <c r="F1085" s="3">
        <v>790100</v>
      </c>
      <c r="G1085" s="3">
        <v>16947.650000000001</v>
      </c>
      <c r="H1085" s="72">
        <v>2020</v>
      </c>
      <c r="I1085" s="28"/>
      <c r="J1085" s="28"/>
    </row>
    <row r="1086" spans="1:10" x14ac:dyDescent="0.25">
      <c r="A1086" t="s">
        <v>825</v>
      </c>
      <c r="B1086" t="s">
        <v>1237</v>
      </c>
      <c r="C1086" t="s">
        <v>826</v>
      </c>
      <c r="D1086" t="s">
        <v>49</v>
      </c>
      <c r="E1086" s="3">
        <v>38050</v>
      </c>
      <c r="H1086" s="72">
        <v>2020</v>
      </c>
      <c r="I1086" s="28"/>
      <c r="J1086" s="28"/>
    </row>
    <row r="1087" spans="1:10" x14ac:dyDescent="0.25">
      <c r="A1087" t="s">
        <v>825</v>
      </c>
      <c r="B1087" t="s">
        <v>1237</v>
      </c>
      <c r="C1087" t="s">
        <v>827</v>
      </c>
      <c r="D1087" t="s">
        <v>49</v>
      </c>
      <c r="E1087" s="3">
        <v>35999</v>
      </c>
      <c r="H1087" s="72">
        <v>2020</v>
      </c>
      <c r="I1087" s="28"/>
      <c r="J1087" s="28"/>
    </row>
    <row r="1088" spans="1:10" x14ac:dyDescent="0.25">
      <c r="A1088" t="s">
        <v>825</v>
      </c>
      <c r="B1088" t="s">
        <v>1237</v>
      </c>
      <c r="C1088" t="s">
        <v>828</v>
      </c>
      <c r="D1088" t="s">
        <v>49</v>
      </c>
      <c r="E1088" s="3">
        <v>58302</v>
      </c>
      <c r="H1088" s="72">
        <v>2020</v>
      </c>
      <c r="I1088" s="28"/>
      <c r="J1088" s="28"/>
    </row>
    <row r="1089" spans="1:10" x14ac:dyDescent="0.25">
      <c r="A1089" t="s">
        <v>825</v>
      </c>
      <c r="B1089" t="s">
        <v>1237</v>
      </c>
      <c r="C1089" t="s">
        <v>829</v>
      </c>
      <c r="D1089" t="s">
        <v>49</v>
      </c>
      <c r="E1089" s="3">
        <v>51901</v>
      </c>
      <c r="H1089" s="72">
        <v>2020</v>
      </c>
      <c r="I1089" s="28"/>
      <c r="J1089" s="28"/>
    </row>
    <row r="1090" spans="1:10" x14ac:dyDescent="0.25">
      <c r="A1090" t="s">
        <v>825</v>
      </c>
      <c r="B1090" t="s">
        <v>1237</v>
      </c>
      <c r="C1090" t="s">
        <v>3748</v>
      </c>
      <c r="D1090" t="s">
        <v>23</v>
      </c>
      <c r="E1090" s="3">
        <v>247221</v>
      </c>
      <c r="H1090" s="72">
        <v>2020</v>
      </c>
      <c r="I1090" s="28"/>
      <c r="J1090" s="28"/>
    </row>
    <row r="1091" spans="1:10" x14ac:dyDescent="0.25">
      <c r="A1091" t="s">
        <v>825</v>
      </c>
      <c r="B1091" t="s">
        <v>1237</v>
      </c>
      <c r="C1091" t="s">
        <v>830</v>
      </c>
      <c r="D1091" t="s">
        <v>23</v>
      </c>
      <c r="E1091" s="3">
        <v>35552.75</v>
      </c>
      <c r="H1091" s="72">
        <v>2020</v>
      </c>
      <c r="I1091" s="28"/>
      <c r="J1091" s="28"/>
    </row>
    <row r="1092" spans="1:10" x14ac:dyDescent="0.25">
      <c r="A1092" t="s">
        <v>825</v>
      </c>
      <c r="B1092" t="s">
        <v>1237</v>
      </c>
      <c r="C1092" t="s">
        <v>831</v>
      </c>
      <c r="D1092" t="s">
        <v>23</v>
      </c>
      <c r="E1092" s="3">
        <v>52967.519999999997</v>
      </c>
      <c r="H1092" s="72">
        <v>2020</v>
      </c>
      <c r="I1092" s="28"/>
      <c r="J1092" s="28"/>
    </row>
    <row r="1093" spans="1:10" x14ac:dyDescent="0.25">
      <c r="A1093" t="s">
        <v>832</v>
      </c>
      <c r="B1093" t="s">
        <v>1238</v>
      </c>
      <c r="C1093" t="s">
        <v>833</v>
      </c>
      <c r="D1093" t="s">
        <v>7</v>
      </c>
      <c r="E1093" s="3">
        <v>16376.52</v>
      </c>
      <c r="F1093" s="3">
        <v>2906800</v>
      </c>
      <c r="G1093" s="3">
        <v>60868.392000000014</v>
      </c>
      <c r="H1093" s="72">
        <v>2020</v>
      </c>
      <c r="I1093" s="28"/>
      <c r="J1093" s="28"/>
    </row>
    <row r="1094" spans="1:10" x14ac:dyDescent="0.25">
      <c r="A1094" t="s">
        <v>832</v>
      </c>
      <c r="B1094" t="s">
        <v>1238</v>
      </c>
      <c r="C1094" t="s">
        <v>834</v>
      </c>
      <c r="D1094" t="s">
        <v>7</v>
      </c>
      <c r="E1094" s="3">
        <v>44586.59</v>
      </c>
      <c r="F1094" s="3">
        <v>9534500</v>
      </c>
      <c r="G1094" s="3">
        <v>199652.43000000005</v>
      </c>
      <c r="H1094" s="72">
        <v>2020</v>
      </c>
      <c r="I1094" s="28"/>
      <c r="J1094" s="28"/>
    </row>
    <row r="1095" spans="1:10" x14ac:dyDescent="0.25">
      <c r="A1095" t="s">
        <v>832</v>
      </c>
      <c r="B1095" t="s">
        <v>1238</v>
      </c>
      <c r="C1095" t="s">
        <v>835</v>
      </c>
      <c r="D1095" t="s">
        <v>7</v>
      </c>
      <c r="E1095" s="3">
        <v>47079.29</v>
      </c>
      <c r="F1095" s="3">
        <v>9198600</v>
      </c>
      <c r="G1095" s="3">
        <v>192618.68400000004</v>
      </c>
      <c r="H1095" s="72">
        <v>2020</v>
      </c>
      <c r="I1095" s="28"/>
      <c r="J1095" s="28"/>
    </row>
    <row r="1096" spans="1:10" x14ac:dyDescent="0.25">
      <c r="A1096" t="s">
        <v>836</v>
      </c>
      <c r="B1096" t="s">
        <v>1239</v>
      </c>
      <c r="C1096" t="s">
        <v>3749</v>
      </c>
      <c r="D1096" t="s">
        <v>7</v>
      </c>
      <c r="E1096" s="3">
        <v>100280.53</v>
      </c>
      <c r="F1096" s="3">
        <v>13495800</v>
      </c>
      <c r="G1096" s="3">
        <v>243059.36</v>
      </c>
      <c r="H1096" s="72">
        <v>2020</v>
      </c>
      <c r="I1096" s="28"/>
      <c r="J1096" s="28"/>
    </row>
    <row r="1097" spans="1:10" x14ac:dyDescent="0.25">
      <c r="A1097" t="s">
        <v>836</v>
      </c>
      <c r="B1097" t="s">
        <v>1239</v>
      </c>
      <c r="C1097" t="s">
        <v>822</v>
      </c>
      <c r="D1097" t="s">
        <v>7</v>
      </c>
      <c r="E1097" s="3">
        <v>4351</v>
      </c>
      <c r="F1097" s="3">
        <v>1077300</v>
      </c>
      <c r="G1097" s="3">
        <v>19402.169999999998</v>
      </c>
      <c r="H1097" s="72">
        <v>2020</v>
      </c>
      <c r="I1097" s="28"/>
      <c r="J1097" s="28"/>
    </row>
    <row r="1098" spans="1:10" x14ac:dyDescent="0.25">
      <c r="A1098" t="s">
        <v>837</v>
      </c>
      <c r="B1098" t="s">
        <v>1240</v>
      </c>
      <c r="C1098" t="s">
        <v>838</v>
      </c>
      <c r="D1098" t="s">
        <v>7</v>
      </c>
      <c r="E1098" s="3">
        <v>136093</v>
      </c>
      <c r="F1098" s="3">
        <v>17695400</v>
      </c>
      <c r="G1098" s="3">
        <v>449847.73712850607</v>
      </c>
      <c r="H1098" s="72">
        <v>2020</v>
      </c>
      <c r="I1098" s="28"/>
      <c r="J1098" s="28"/>
    </row>
    <row r="1099" spans="1:10" x14ac:dyDescent="0.25">
      <c r="A1099" t="s">
        <v>837</v>
      </c>
      <c r="B1099" t="s">
        <v>1240</v>
      </c>
      <c r="C1099" t="s">
        <v>839</v>
      </c>
      <c r="D1099" t="s">
        <v>7</v>
      </c>
      <c r="E1099" s="3">
        <v>141160.38</v>
      </c>
      <c r="F1099" s="3">
        <v>12904100</v>
      </c>
      <c r="G1099" s="3">
        <v>328044.58699322736</v>
      </c>
      <c r="H1099" s="72">
        <v>2020</v>
      </c>
      <c r="I1099" s="28"/>
      <c r="J1099" s="28"/>
    </row>
    <row r="1100" spans="1:10" x14ac:dyDescent="0.25">
      <c r="A1100" t="s">
        <v>840</v>
      </c>
      <c r="B1100" t="s">
        <v>1241</v>
      </c>
      <c r="C1100" t="s">
        <v>841</v>
      </c>
      <c r="D1100" t="s">
        <v>23</v>
      </c>
      <c r="E1100" s="3">
        <v>9636.7365432098759</v>
      </c>
      <c r="F1100" s="3">
        <v>967900</v>
      </c>
      <c r="G1100" s="3">
        <v>20930.311237919625</v>
      </c>
      <c r="H1100" s="72">
        <v>2020</v>
      </c>
      <c r="I1100" s="28"/>
      <c r="J1100" s="28"/>
    </row>
    <row r="1101" spans="1:10" x14ac:dyDescent="0.25">
      <c r="A1101" t="s">
        <v>840</v>
      </c>
      <c r="B1101" t="s">
        <v>1241</v>
      </c>
      <c r="C1101" t="s">
        <v>737</v>
      </c>
      <c r="D1101" t="s">
        <v>23</v>
      </c>
      <c r="E1101" s="3">
        <v>10049.99</v>
      </c>
      <c r="F1101" s="3">
        <v>896000</v>
      </c>
      <c r="G1101" s="3">
        <v>19375.51283105278</v>
      </c>
      <c r="H1101" s="72">
        <v>2020</v>
      </c>
      <c r="I1101" s="28"/>
      <c r="J1101" s="28"/>
    </row>
    <row r="1102" spans="1:10" x14ac:dyDescent="0.25">
      <c r="A1102" t="s">
        <v>840</v>
      </c>
      <c r="B1102" t="s">
        <v>1241</v>
      </c>
      <c r="C1102" t="s">
        <v>842</v>
      </c>
      <c r="D1102" t="s">
        <v>7</v>
      </c>
      <c r="E1102" s="3">
        <v>35782.502500000002</v>
      </c>
      <c r="F1102" s="3">
        <v>5433000</v>
      </c>
      <c r="G1102" s="3">
        <v>117485.67099454212</v>
      </c>
      <c r="H1102" s="72">
        <v>2020</v>
      </c>
      <c r="I1102" s="28"/>
      <c r="J1102" s="28"/>
    </row>
    <row r="1103" spans="1:10" x14ac:dyDescent="0.25">
      <c r="A1103" t="s">
        <v>840</v>
      </c>
      <c r="B1103" t="s">
        <v>1241</v>
      </c>
      <c r="C1103" t="s">
        <v>3750</v>
      </c>
      <c r="D1103" t="s">
        <v>7</v>
      </c>
      <c r="E1103" s="3">
        <v>3721.114161</v>
      </c>
      <c r="F1103" s="3">
        <v>1727800</v>
      </c>
      <c r="G1103" s="3">
        <v>37362.735568630567</v>
      </c>
      <c r="H1103" s="72">
        <v>2020</v>
      </c>
      <c r="I1103" s="28"/>
      <c r="J1103" s="28"/>
    </row>
    <row r="1104" spans="1:10" x14ac:dyDescent="0.25">
      <c r="A1104" t="s">
        <v>840</v>
      </c>
      <c r="B1104" t="s">
        <v>1241</v>
      </c>
      <c r="C1104" t="s">
        <v>843</v>
      </c>
      <c r="D1104" t="s">
        <v>7</v>
      </c>
      <c r="E1104" s="3">
        <v>22987.27</v>
      </c>
      <c r="F1104" s="3">
        <v>4008900</v>
      </c>
      <c r="G1104" s="3">
        <v>86690.282799561915</v>
      </c>
      <c r="H1104" s="72">
        <v>2020</v>
      </c>
      <c r="I1104" s="28"/>
      <c r="J1104" s="28"/>
    </row>
    <row r="1105" spans="1:10" x14ac:dyDescent="0.25">
      <c r="A1105" t="s">
        <v>840</v>
      </c>
      <c r="B1105" t="s">
        <v>1241</v>
      </c>
      <c r="C1105" t="s">
        <v>3751</v>
      </c>
      <c r="E1105" s="3">
        <v>46863.997599999995</v>
      </c>
      <c r="F1105" s="3">
        <v>4750000</v>
      </c>
      <c r="G1105" s="3">
        <v>102716.16735212132</v>
      </c>
      <c r="H1105" s="72">
        <v>2020</v>
      </c>
      <c r="I1105" s="28"/>
      <c r="J1105" s="28"/>
    </row>
    <row r="1106" spans="1:10" x14ac:dyDescent="0.25">
      <c r="A1106" t="s">
        <v>840</v>
      </c>
      <c r="B1106" t="s">
        <v>1241</v>
      </c>
      <c r="C1106" t="s">
        <v>3752</v>
      </c>
      <c r="E1106" s="3">
        <v>13330.43</v>
      </c>
      <c r="F1106" s="3">
        <v>11839100</v>
      </c>
      <c r="G1106" s="3">
        <v>256014.10039968407</v>
      </c>
      <c r="H1106" s="72">
        <v>2020</v>
      </c>
      <c r="I1106" s="28"/>
      <c r="J1106" s="28"/>
    </row>
    <row r="1107" spans="1:10" x14ac:dyDescent="0.25">
      <c r="A1107" t="s">
        <v>840</v>
      </c>
      <c r="B1107" t="s">
        <v>1241</v>
      </c>
      <c r="C1107" t="s">
        <v>3753</v>
      </c>
      <c r="E1107" s="3">
        <v>30526.949999999997</v>
      </c>
      <c r="F1107" s="3">
        <v>10561600</v>
      </c>
      <c r="G1107" s="3">
        <v>228388.85749603465</v>
      </c>
      <c r="H1107" s="72">
        <v>2020</v>
      </c>
      <c r="I1107" s="28"/>
      <c r="J1107" s="28"/>
    </row>
    <row r="1108" spans="1:10" x14ac:dyDescent="0.25">
      <c r="A1108" t="s">
        <v>844</v>
      </c>
      <c r="B1108" t="s">
        <v>1242</v>
      </c>
      <c r="C1108" t="s">
        <v>845</v>
      </c>
      <c r="D1108" t="s">
        <v>49</v>
      </c>
      <c r="E1108" s="3">
        <v>40000</v>
      </c>
      <c r="F1108" s="3">
        <v>12067500</v>
      </c>
      <c r="G1108" s="3">
        <v>258847.875</v>
      </c>
      <c r="H1108" s="72">
        <v>2020</v>
      </c>
      <c r="I1108" s="28"/>
      <c r="J1108" s="28"/>
    </row>
    <row r="1109" spans="1:10" x14ac:dyDescent="0.25">
      <c r="A1109" t="s">
        <v>846</v>
      </c>
      <c r="B1109" t="s">
        <v>1243</v>
      </c>
      <c r="C1109" t="s">
        <v>3754</v>
      </c>
      <c r="D1109" t="s">
        <v>7</v>
      </c>
      <c r="E1109" s="3">
        <v>52441</v>
      </c>
      <c r="F1109" s="3">
        <v>6100800</v>
      </c>
      <c r="G1109" s="3">
        <v>119026.61</v>
      </c>
      <c r="H1109" s="72">
        <v>2020</v>
      </c>
      <c r="I1109" s="28"/>
      <c r="J1109" s="28"/>
    </row>
    <row r="1110" spans="1:10" x14ac:dyDescent="0.25">
      <c r="A1110" t="s">
        <v>846</v>
      </c>
      <c r="B1110" t="s">
        <v>1243</v>
      </c>
      <c r="C1110" t="s">
        <v>848</v>
      </c>
      <c r="D1110" t="s">
        <v>49</v>
      </c>
      <c r="E1110" s="3">
        <v>175837</v>
      </c>
      <c r="F1110" s="3">
        <v>26916500</v>
      </c>
      <c r="G1110" s="3">
        <v>524602.57999999996</v>
      </c>
      <c r="H1110" s="72">
        <v>2020</v>
      </c>
      <c r="I1110" s="28"/>
      <c r="J1110" s="28"/>
    </row>
    <row r="1111" spans="1:10" x14ac:dyDescent="0.25">
      <c r="A1111" t="s">
        <v>846</v>
      </c>
      <c r="B1111" t="s">
        <v>1243</v>
      </c>
      <c r="C1111" t="s">
        <v>3755</v>
      </c>
      <c r="D1111" t="s">
        <v>7</v>
      </c>
      <c r="E1111" s="3">
        <v>26500</v>
      </c>
      <c r="F1111" s="3">
        <v>5286900</v>
      </c>
      <c r="G1111" s="3">
        <v>103041.68</v>
      </c>
      <c r="H1111" s="72">
        <v>2020</v>
      </c>
      <c r="I1111" s="28"/>
      <c r="J1111" s="28"/>
    </row>
    <row r="1112" spans="1:10" x14ac:dyDescent="0.25">
      <c r="A1112" t="s">
        <v>846</v>
      </c>
      <c r="B1112" t="s">
        <v>1243</v>
      </c>
      <c r="C1112" t="s">
        <v>847</v>
      </c>
      <c r="D1112" t="s">
        <v>49</v>
      </c>
      <c r="E1112" s="3">
        <v>42500</v>
      </c>
      <c r="F1112" s="3">
        <v>6361200</v>
      </c>
      <c r="G1112" s="3">
        <v>123979.79</v>
      </c>
      <c r="H1112" s="72">
        <v>2020</v>
      </c>
      <c r="I1112" s="28"/>
      <c r="J1112" s="28"/>
    </row>
    <row r="1113" spans="1:10" x14ac:dyDescent="0.25">
      <c r="A1113" t="s">
        <v>1520</v>
      </c>
      <c r="B1113" t="s">
        <v>3867</v>
      </c>
      <c r="C1113" t="s">
        <v>3756</v>
      </c>
      <c r="D1113" t="s">
        <v>49</v>
      </c>
      <c r="E1113" s="3">
        <v>40000</v>
      </c>
      <c r="F1113" s="3">
        <v>22750000</v>
      </c>
      <c r="G1113" s="3">
        <v>689097.5</v>
      </c>
      <c r="H1113" s="72">
        <v>2020</v>
      </c>
      <c r="I1113" s="28"/>
      <c r="J1113" s="28"/>
    </row>
    <row r="1114" spans="1:10" x14ac:dyDescent="0.25">
      <c r="A1114" t="s">
        <v>849</v>
      </c>
      <c r="B1114" t="s">
        <v>1244</v>
      </c>
      <c r="C1114" t="s">
        <v>3757</v>
      </c>
      <c r="D1114" t="s">
        <v>49</v>
      </c>
      <c r="E1114" s="3">
        <v>164841.93</v>
      </c>
      <c r="F1114" s="3">
        <v>12319000</v>
      </c>
      <c r="G1114" s="3">
        <v>285184.84999999998</v>
      </c>
      <c r="H1114" s="72">
        <v>2020</v>
      </c>
      <c r="I1114" s="28"/>
      <c r="J1114" s="28"/>
    </row>
    <row r="1115" spans="1:10" x14ac:dyDescent="0.25">
      <c r="A1115" t="s">
        <v>850</v>
      </c>
      <c r="B1115" t="s">
        <v>1245</v>
      </c>
      <c r="C1115" t="s">
        <v>851</v>
      </c>
      <c r="D1115" t="s">
        <v>49</v>
      </c>
      <c r="E1115" s="3">
        <v>71995.960000000006</v>
      </c>
      <c r="G1115" s="3">
        <v>215070.79</v>
      </c>
      <c r="H1115" s="72">
        <v>2020</v>
      </c>
      <c r="I1115" s="28"/>
      <c r="J1115" s="28"/>
    </row>
    <row r="1116" spans="1:10" x14ac:dyDescent="0.25">
      <c r="A1116" t="s">
        <v>1522</v>
      </c>
      <c r="B1116" t="s">
        <v>3868</v>
      </c>
      <c r="C1116" t="s">
        <v>853</v>
      </c>
      <c r="D1116" t="s">
        <v>7</v>
      </c>
      <c r="E1116" s="3">
        <v>27439.919999999998</v>
      </c>
      <c r="F1116" s="3">
        <v>2671500</v>
      </c>
      <c r="G1116" s="3">
        <v>69111.705000000002</v>
      </c>
      <c r="H1116" s="72">
        <v>2020</v>
      </c>
      <c r="I1116" s="28"/>
      <c r="J1116" s="28"/>
    </row>
    <row r="1117" spans="1:10" x14ac:dyDescent="0.25">
      <c r="A1117" t="s">
        <v>852</v>
      </c>
      <c r="B1117" t="s">
        <v>1246</v>
      </c>
      <c r="C1117" t="s">
        <v>853</v>
      </c>
      <c r="D1117" s="20" t="s">
        <v>7</v>
      </c>
      <c r="E1117" s="3">
        <v>27439.919999999998</v>
      </c>
      <c r="F1117" s="22">
        <v>2671500</v>
      </c>
      <c r="G1117" s="22">
        <v>69111.705000000002</v>
      </c>
      <c r="H1117" s="72">
        <v>2019</v>
      </c>
      <c r="I1117" s="28"/>
      <c r="J1117" s="28"/>
    </row>
    <row r="1118" spans="1:10" x14ac:dyDescent="0.25">
      <c r="A1118" t="s">
        <v>854</v>
      </c>
      <c r="B1118" t="s">
        <v>1247</v>
      </c>
      <c r="C1118" t="s">
        <v>855</v>
      </c>
      <c r="E1118" s="3">
        <v>1000</v>
      </c>
      <c r="H1118" s="72">
        <v>2020</v>
      </c>
      <c r="I1118" s="28"/>
      <c r="J1118" s="28"/>
    </row>
    <row r="1119" spans="1:10" x14ac:dyDescent="0.25">
      <c r="A1119" t="s">
        <v>854</v>
      </c>
      <c r="B1119" t="s">
        <v>1247</v>
      </c>
      <c r="C1119" t="s">
        <v>856</v>
      </c>
      <c r="E1119" s="3">
        <v>30682.58</v>
      </c>
      <c r="H1119" s="72">
        <v>2020</v>
      </c>
      <c r="I1119" s="28"/>
      <c r="J1119" s="28"/>
    </row>
    <row r="1120" spans="1:10" x14ac:dyDescent="0.25">
      <c r="A1120" t="s">
        <v>854</v>
      </c>
      <c r="B1120" t="s">
        <v>1247</v>
      </c>
      <c r="C1120" t="s">
        <v>857</v>
      </c>
      <c r="E1120" s="3">
        <v>22882</v>
      </c>
      <c r="H1120" s="72">
        <v>2020</v>
      </c>
      <c r="I1120" s="28"/>
      <c r="J1120" s="28"/>
    </row>
    <row r="1121" spans="1:10" x14ac:dyDescent="0.25">
      <c r="A1121" t="s">
        <v>854</v>
      </c>
      <c r="B1121" t="s">
        <v>1247</v>
      </c>
      <c r="C1121" t="s">
        <v>858</v>
      </c>
      <c r="E1121" s="3">
        <v>199088</v>
      </c>
      <c r="F1121" s="3">
        <v>15500000</v>
      </c>
      <c r="G1121" s="3">
        <v>385330.00000000006</v>
      </c>
      <c r="H1121" s="72">
        <v>2020</v>
      </c>
      <c r="I1121" s="28"/>
      <c r="J1121" s="28"/>
    </row>
    <row r="1122" spans="1:10" x14ac:dyDescent="0.25">
      <c r="A1122" t="s">
        <v>859</v>
      </c>
      <c r="B1122" t="s">
        <v>1248</v>
      </c>
      <c r="C1122" t="s">
        <v>3758</v>
      </c>
      <c r="D1122" t="s">
        <v>49</v>
      </c>
      <c r="E1122" s="3">
        <v>181232</v>
      </c>
      <c r="F1122" s="3">
        <v>8485000</v>
      </c>
      <c r="G1122" s="3">
        <v>231385.95</v>
      </c>
      <c r="H1122" s="72">
        <v>2020</v>
      </c>
      <c r="I1122" s="28"/>
      <c r="J1122" s="28"/>
    </row>
    <row r="1123" spans="1:10" x14ac:dyDescent="0.25">
      <c r="A1123" t="s">
        <v>860</v>
      </c>
      <c r="B1123" t="s">
        <v>1249</v>
      </c>
      <c r="C1123" t="s">
        <v>861</v>
      </c>
      <c r="D1123" t="s">
        <v>7</v>
      </c>
      <c r="E1123" s="3">
        <v>22489</v>
      </c>
      <c r="F1123" s="3">
        <v>7800000</v>
      </c>
      <c r="G1123" s="3">
        <v>149136</v>
      </c>
      <c r="H1123" s="72">
        <v>2020</v>
      </c>
      <c r="I1123" s="28"/>
      <c r="J1123" s="28"/>
    </row>
    <row r="1124" spans="1:10" x14ac:dyDescent="0.25">
      <c r="A1124" t="s">
        <v>862</v>
      </c>
      <c r="B1124" t="s">
        <v>1250</v>
      </c>
      <c r="C1124" t="s">
        <v>3759</v>
      </c>
      <c r="D1124" t="s">
        <v>7</v>
      </c>
      <c r="E1124" s="3">
        <v>30340</v>
      </c>
      <c r="F1124" s="3">
        <v>3916100</v>
      </c>
      <c r="G1124" s="3">
        <v>107653.58900000001</v>
      </c>
      <c r="H1124" s="72">
        <v>2020</v>
      </c>
      <c r="I1124" s="28"/>
      <c r="J1124" s="28"/>
    </row>
    <row r="1125" spans="1:10" x14ac:dyDescent="0.25">
      <c r="A1125" t="s">
        <v>862</v>
      </c>
      <c r="B1125" t="s">
        <v>1250</v>
      </c>
      <c r="C1125" t="s">
        <v>3760</v>
      </c>
      <c r="D1125" t="s">
        <v>49</v>
      </c>
      <c r="E1125" s="3">
        <v>1000</v>
      </c>
      <c r="F1125" s="3">
        <v>449800</v>
      </c>
      <c r="G1125" s="3">
        <v>12365.002</v>
      </c>
      <c r="H1125" s="72">
        <v>2020</v>
      </c>
      <c r="I1125" s="28"/>
      <c r="J1125" s="28"/>
    </row>
    <row r="1126" spans="1:10" x14ac:dyDescent="0.25">
      <c r="A1126" t="s">
        <v>862</v>
      </c>
      <c r="B1126" t="s">
        <v>1250</v>
      </c>
      <c r="C1126" t="s">
        <v>3761</v>
      </c>
      <c r="D1126" s="20" t="s">
        <v>49</v>
      </c>
      <c r="E1126" s="3">
        <v>1000</v>
      </c>
      <c r="F1126" s="22">
        <v>438400</v>
      </c>
      <c r="G1126" s="22">
        <v>12051.616000000002</v>
      </c>
      <c r="H1126" s="72">
        <v>2020</v>
      </c>
      <c r="I1126" s="28"/>
      <c r="J1126" s="28"/>
    </row>
    <row r="1127" spans="1:10" x14ac:dyDescent="0.25">
      <c r="A1127" t="s">
        <v>1078</v>
      </c>
      <c r="B1127" t="s">
        <v>1251</v>
      </c>
      <c r="C1127" t="s">
        <v>863</v>
      </c>
      <c r="D1127" s="20" t="s">
        <v>49</v>
      </c>
      <c r="E1127" s="3">
        <v>9763.11</v>
      </c>
      <c r="F1127" s="22">
        <v>2367400</v>
      </c>
      <c r="G1127" s="22">
        <v>46708.802000000003</v>
      </c>
      <c r="H1127" s="72">
        <v>2020</v>
      </c>
      <c r="I1127" s="28"/>
      <c r="J1127" s="28"/>
    </row>
    <row r="1128" spans="1:10" x14ac:dyDescent="0.25">
      <c r="A1128" t="s">
        <v>1078</v>
      </c>
      <c r="B1128" t="s">
        <v>1251</v>
      </c>
      <c r="C1128" t="s">
        <v>864</v>
      </c>
      <c r="D1128" s="20" t="s">
        <v>49</v>
      </c>
      <c r="E1128" s="3">
        <v>42507.11</v>
      </c>
      <c r="F1128" s="22">
        <v>18065700</v>
      </c>
      <c r="G1128" s="22">
        <v>356436.261</v>
      </c>
      <c r="H1128" s="72">
        <v>2020</v>
      </c>
      <c r="I1128" s="28"/>
      <c r="J1128" s="28"/>
    </row>
    <row r="1129" spans="1:10" x14ac:dyDescent="0.25">
      <c r="A1129" s="2" t="s">
        <v>1078</v>
      </c>
      <c r="B1129" t="s">
        <v>1251</v>
      </c>
      <c r="C1129" t="s">
        <v>865</v>
      </c>
      <c r="D1129" t="s">
        <v>49</v>
      </c>
      <c r="E1129" s="3">
        <v>693974.08</v>
      </c>
      <c r="F1129" s="3">
        <v>39097500</v>
      </c>
      <c r="G1129" s="3">
        <v>771393.67500000005</v>
      </c>
      <c r="H1129" s="72">
        <v>2020</v>
      </c>
      <c r="I1129" s="28"/>
      <c r="J1129" s="28"/>
    </row>
    <row r="1130" spans="1:10" x14ac:dyDescent="0.25">
      <c r="A1130" s="2" t="s">
        <v>866</v>
      </c>
      <c r="B1130" t="s">
        <v>1252</v>
      </c>
      <c r="C1130" t="s">
        <v>867</v>
      </c>
      <c r="D1130" t="s">
        <v>49</v>
      </c>
      <c r="E1130" s="3" t="s">
        <v>3762</v>
      </c>
      <c r="F1130" s="3">
        <v>20909300</v>
      </c>
      <c r="G1130" s="3">
        <v>383267.46899999998</v>
      </c>
      <c r="H1130" s="72">
        <v>2020</v>
      </c>
      <c r="I1130" s="28"/>
      <c r="J1130" s="28"/>
    </row>
    <row r="1131" spans="1:10" x14ac:dyDescent="0.25">
      <c r="A1131" s="2" t="s">
        <v>866</v>
      </c>
      <c r="B1131" t="s">
        <v>1252</v>
      </c>
      <c r="C1131" t="s">
        <v>3763</v>
      </c>
      <c r="D1131" t="s">
        <v>49</v>
      </c>
      <c r="E1131" s="3" t="s">
        <v>3764</v>
      </c>
      <c r="F1131" s="3">
        <v>1504400</v>
      </c>
      <c r="G1131" s="3">
        <v>27575.651999999998</v>
      </c>
      <c r="H1131" s="72">
        <v>2020</v>
      </c>
      <c r="I1131" s="28"/>
      <c r="J1131" s="28"/>
    </row>
    <row r="1132" spans="1:10" x14ac:dyDescent="0.25">
      <c r="A1132" s="2" t="s">
        <v>866</v>
      </c>
      <c r="B1132" t="s">
        <v>1252</v>
      </c>
      <c r="C1132" t="s">
        <v>868</v>
      </c>
      <c r="D1132" t="s">
        <v>49</v>
      </c>
      <c r="E1132" s="3" t="s">
        <v>3765</v>
      </c>
      <c r="F1132" s="3">
        <v>1271600</v>
      </c>
      <c r="G1132" s="3">
        <v>23308.428</v>
      </c>
      <c r="H1132" s="72">
        <v>2020</v>
      </c>
      <c r="I1132" s="28"/>
      <c r="J1132" s="28"/>
    </row>
    <row r="1133" spans="1:10" x14ac:dyDescent="0.25">
      <c r="A1133" s="2" t="s">
        <v>866</v>
      </c>
      <c r="B1133" t="s">
        <v>1252</v>
      </c>
      <c r="C1133" t="s">
        <v>3763</v>
      </c>
      <c r="D1133" t="s">
        <v>49</v>
      </c>
      <c r="E1133" s="3" t="s">
        <v>3766</v>
      </c>
      <c r="F1133" s="3">
        <v>477000</v>
      </c>
      <c r="G1133" s="3">
        <v>8743.41</v>
      </c>
      <c r="H1133" s="72">
        <v>2020</v>
      </c>
      <c r="I1133" s="28"/>
      <c r="J1133" s="28"/>
    </row>
    <row r="1134" spans="1:10" x14ac:dyDescent="0.25">
      <c r="A1134" t="s">
        <v>869</v>
      </c>
      <c r="B1134" t="s">
        <v>1253</v>
      </c>
      <c r="C1134" t="s">
        <v>870</v>
      </c>
      <c r="D1134" t="s">
        <v>49</v>
      </c>
      <c r="E1134" s="3">
        <v>683171</v>
      </c>
      <c r="F1134" s="3">
        <v>60000000</v>
      </c>
      <c r="G1134" s="3">
        <v>1707000</v>
      </c>
      <c r="H1134" s="72">
        <v>2020</v>
      </c>
      <c r="I1134" s="28"/>
      <c r="J1134" s="28"/>
    </row>
    <row r="1135" spans="1:10" x14ac:dyDescent="0.25">
      <c r="A1135" s="2" t="s">
        <v>869</v>
      </c>
      <c r="B1135" t="s">
        <v>1253</v>
      </c>
      <c r="C1135" t="s">
        <v>871</v>
      </c>
      <c r="D1135" t="s">
        <v>7</v>
      </c>
      <c r="E1135" s="3">
        <v>79228</v>
      </c>
      <c r="F1135" s="22">
        <v>5170000</v>
      </c>
      <c r="G1135" s="22">
        <v>147086.5</v>
      </c>
      <c r="H1135" s="72">
        <v>2020</v>
      </c>
      <c r="I1135" s="28"/>
      <c r="J1135" s="28"/>
    </row>
    <row r="1136" spans="1:10" x14ac:dyDescent="0.25">
      <c r="A1136" s="2" t="s">
        <v>869</v>
      </c>
      <c r="B1136" t="s">
        <v>1253</v>
      </c>
      <c r="C1136" t="s">
        <v>872</v>
      </c>
      <c r="D1136" t="s">
        <v>49</v>
      </c>
      <c r="E1136" s="3">
        <v>56664</v>
      </c>
      <c r="F1136" s="22">
        <v>2902900</v>
      </c>
      <c r="G1136" s="22">
        <v>82587.509999999995</v>
      </c>
      <c r="H1136" s="72">
        <v>2020</v>
      </c>
      <c r="I1136" s="28"/>
      <c r="J1136" s="28"/>
    </row>
    <row r="1137" spans="1:23" x14ac:dyDescent="0.25">
      <c r="A1137" s="2" t="s">
        <v>869</v>
      </c>
      <c r="B1137" t="s">
        <v>1253</v>
      </c>
      <c r="C1137" t="s">
        <v>873</v>
      </c>
      <c r="D1137" t="s">
        <v>49</v>
      </c>
      <c r="E1137" s="3">
        <v>123016</v>
      </c>
      <c r="F1137" s="3">
        <v>7355000</v>
      </c>
      <c r="G1137" s="3">
        <v>209249.75</v>
      </c>
      <c r="H1137" s="72">
        <v>2020</v>
      </c>
      <c r="I1137" s="28"/>
      <c r="J1137" s="28"/>
    </row>
    <row r="1138" spans="1:23" x14ac:dyDescent="0.25">
      <c r="A1138" t="s">
        <v>869</v>
      </c>
      <c r="B1138" t="s">
        <v>1253</v>
      </c>
      <c r="C1138" t="s">
        <v>3837</v>
      </c>
      <c r="D1138" t="s">
        <v>49</v>
      </c>
      <c r="E1138" s="3">
        <v>59305</v>
      </c>
      <c r="F1138" s="3">
        <v>712400</v>
      </c>
      <c r="G1138" s="3">
        <v>20267.78</v>
      </c>
      <c r="H1138" s="72">
        <v>2020</v>
      </c>
      <c r="I1138" s="28"/>
      <c r="J1138" s="28"/>
    </row>
    <row r="1139" spans="1:23" x14ac:dyDescent="0.25">
      <c r="A1139" t="s">
        <v>869</v>
      </c>
      <c r="B1139" t="s">
        <v>1253</v>
      </c>
      <c r="C1139" t="s">
        <v>3838</v>
      </c>
      <c r="D1139" t="s">
        <v>49</v>
      </c>
      <c r="E1139" s="3">
        <v>360705</v>
      </c>
      <c r="F1139" s="3">
        <v>4766000</v>
      </c>
      <c r="G1139" s="3">
        <v>135592.70000000001</v>
      </c>
      <c r="H1139" s="72">
        <v>2020</v>
      </c>
      <c r="I1139" s="28"/>
      <c r="J1139" s="28"/>
    </row>
    <row r="1140" spans="1:23" x14ac:dyDescent="0.25">
      <c r="A1140" t="s">
        <v>874</v>
      </c>
      <c r="B1140" t="s">
        <v>1254</v>
      </c>
      <c r="C1140" t="s">
        <v>875</v>
      </c>
      <c r="D1140" t="s">
        <v>7</v>
      </c>
      <c r="E1140" s="3">
        <v>315000</v>
      </c>
      <c r="F1140" s="3">
        <v>15138300</v>
      </c>
      <c r="G1140" s="3">
        <v>485182.51500000001</v>
      </c>
      <c r="H1140" s="72">
        <v>2020</v>
      </c>
      <c r="I1140" s="28"/>
      <c r="J1140" s="28"/>
    </row>
    <row r="1141" spans="1:23" x14ac:dyDescent="0.25">
      <c r="A1141" t="s">
        <v>874</v>
      </c>
      <c r="B1141" t="s">
        <v>1254</v>
      </c>
      <c r="C1141" t="s">
        <v>877</v>
      </c>
      <c r="D1141" t="s">
        <v>7</v>
      </c>
      <c r="E1141" s="3">
        <v>64309.71</v>
      </c>
      <c r="F1141" s="3">
        <v>5059800</v>
      </c>
      <c r="G1141" s="3">
        <v>162166.59</v>
      </c>
      <c r="H1141" s="72">
        <v>2020</v>
      </c>
      <c r="I1141" s="28"/>
      <c r="J1141" s="28"/>
    </row>
    <row r="1142" spans="1:23" x14ac:dyDescent="0.25">
      <c r="A1142" t="s">
        <v>874</v>
      </c>
      <c r="B1142" t="s">
        <v>1254</v>
      </c>
      <c r="C1142" t="s">
        <v>876</v>
      </c>
      <c r="D1142" t="s">
        <v>7</v>
      </c>
      <c r="E1142" s="3">
        <v>63000</v>
      </c>
      <c r="F1142" s="3">
        <v>8671000</v>
      </c>
      <c r="G1142" s="3">
        <v>277905.55000000005</v>
      </c>
      <c r="H1142" s="72">
        <v>2020</v>
      </c>
      <c r="I1142" s="28"/>
      <c r="J1142" s="28"/>
    </row>
    <row r="1143" spans="1:23" x14ac:dyDescent="0.25">
      <c r="A1143" s="20" t="s">
        <v>878</v>
      </c>
      <c r="B1143" s="20" t="s">
        <v>1255</v>
      </c>
      <c r="C1143" s="20" t="s">
        <v>879</v>
      </c>
      <c r="D1143" s="20" t="s">
        <v>23</v>
      </c>
      <c r="E1143" s="3">
        <v>463220</v>
      </c>
      <c r="F1143" s="3">
        <v>24758900</v>
      </c>
      <c r="G1143" s="3">
        <v>751927.79</v>
      </c>
      <c r="H1143" s="72">
        <v>2020</v>
      </c>
      <c r="I1143" s="28"/>
      <c r="J1143" s="28"/>
    </row>
    <row r="1144" spans="1:23" x14ac:dyDescent="0.25">
      <c r="A1144" s="20" t="s">
        <v>1079</v>
      </c>
      <c r="B1144" s="20" t="s">
        <v>1256</v>
      </c>
      <c r="C1144" s="20" t="s">
        <v>880</v>
      </c>
      <c r="D1144" s="20" t="s">
        <v>7</v>
      </c>
      <c r="E1144" s="3">
        <v>40616.5</v>
      </c>
      <c r="F1144" s="3">
        <v>11683370</v>
      </c>
      <c r="G1144" s="3">
        <v>333326.53999999998</v>
      </c>
      <c r="H1144" s="72">
        <v>2020</v>
      </c>
      <c r="I1144" s="28"/>
      <c r="J1144" s="28"/>
    </row>
    <row r="1145" spans="1:23" x14ac:dyDescent="0.25">
      <c r="A1145" s="20" t="s">
        <v>881</v>
      </c>
      <c r="B1145" s="20" t="s">
        <v>1257</v>
      </c>
      <c r="C1145" s="20" t="s">
        <v>882</v>
      </c>
      <c r="D1145" s="20" t="s">
        <v>7</v>
      </c>
      <c r="E1145" s="3">
        <v>24057.1</v>
      </c>
      <c r="F1145" s="3">
        <v>6857000</v>
      </c>
      <c r="G1145" s="3">
        <v>200155.83</v>
      </c>
      <c r="H1145" s="72">
        <v>2020</v>
      </c>
      <c r="I1145" s="28"/>
      <c r="J1145" s="28"/>
    </row>
    <row r="1146" spans="1:23" x14ac:dyDescent="0.25">
      <c r="A1146" s="20" t="s">
        <v>881</v>
      </c>
      <c r="B1146" s="20" t="s">
        <v>1257</v>
      </c>
      <c r="C1146" s="20" t="s">
        <v>883</v>
      </c>
      <c r="D1146" s="20" t="s">
        <v>49</v>
      </c>
      <c r="E1146" s="3">
        <v>598671.91</v>
      </c>
      <c r="F1146" s="3">
        <v>32060600</v>
      </c>
      <c r="G1146" s="3">
        <v>935848.91399999999</v>
      </c>
      <c r="H1146" s="72">
        <v>2020</v>
      </c>
      <c r="I1146" s="28"/>
      <c r="J1146" s="28"/>
    </row>
    <row r="1147" spans="1:23" s="15" customFormat="1" x14ac:dyDescent="0.25">
      <c r="A1147" s="20" t="s">
        <v>884</v>
      </c>
      <c r="B1147" s="20" t="s">
        <v>1258</v>
      </c>
      <c r="C1147" s="20" t="s">
        <v>3767</v>
      </c>
      <c r="D1147" s="20" t="s">
        <v>7</v>
      </c>
      <c r="E1147" s="3">
        <v>66299.58</v>
      </c>
      <c r="F1147" s="3">
        <v>10740000</v>
      </c>
      <c r="G1147" s="3">
        <v>255504.6</v>
      </c>
      <c r="H1147" s="72">
        <v>2020</v>
      </c>
      <c r="I1147" s="28"/>
      <c r="J1147" s="28"/>
      <c r="R1147"/>
      <c r="W1147"/>
    </row>
    <row r="1148" spans="1:23" s="15" customFormat="1" x14ac:dyDescent="0.25">
      <c r="A1148" s="20" t="s">
        <v>884</v>
      </c>
      <c r="B1148" s="20" t="s">
        <v>1258</v>
      </c>
      <c r="C1148" s="20" t="s">
        <v>3768</v>
      </c>
      <c r="D1148" s="20" t="s">
        <v>7</v>
      </c>
      <c r="E1148" s="3">
        <v>49671.75</v>
      </c>
      <c r="F1148" s="3">
        <v>7392000</v>
      </c>
      <c r="G1148" s="3">
        <v>176373.12</v>
      </c>
      <c r="H1148" s="72">
        <v>2020</v>
      </c>
      <c r="I1148" s="28"/>
      <c r="J1148" s="28"/>
      <c r="R1148"/>
      <c r="W1148"/>
    </row>
    <row r="1149" spans="1:23" s="15" customFormat="1" x14ac:dyDescent="0.25">
      <c r="A1149" s="20" t="s">
        <v>884</v>
      </c>
      <c r="B1149" s="20" t="s">
        <v>1258</v>
      </c>
      <c r="C1149" s="20" t="s">
        <v>3769</v>
      </c>
      <c r="D1149" s="20" t="s">
        <v>7</v>
      </c>
      <c r="E1149" s="3">
        <v>128358</v>
      </c>
      <c r="F1149" s="3">
        <v>11817800</v>
      </c>
      <c r="G1149" s="3">
        <v>281145.46000000002</v>
      </c>
      <c r="H1149" s="72">
        <v>2020</v>
      </c>
      <c r="I1149" s="28"/>
      <c r="J1149" s="28"/>
      <c r="R1149"/>
      <c r="W1149"/>
    </row>
    <row r="1150" spans="1:23" s="15" customFormat="1" x14ac:dyDescent="0.25">
      <c r="A1150" s="20" t="s">
        <v>884</v>
      </c>
      <c r="B1150" s="20" t="s">
        <v>1258</v>
      </c>
      <c r="C1150" s="20" t="s">
        <v>3770</v>
      </c>
      <c r="D1150" s="20" t="s">
        <v>7</v>
      </c>
      <c r="E1150" s="3">
        <v>40814.879999999997</v>
      </c>
      <c r="F1150" s="3">
        <v>4982900</v>
      </c>
      <c r="G1150" s="3">
        <v>118543.19</v>
      </c>
      <c r="H1150" s="72">
        <v>2020</v>
      </c>
      <c r="I1150" s="28"/>
      <c r="J1150" s="28"/>
      <c r="R1150"/>
      <c r="W1150"/>
    </row>
    <row r="1151" spans="1:23" s="15" customFormat="1" x14ac:dyDescent="0.25">
      <c r="A1151" s="20" t="s">
        <v>884</v>
      </c>
      <c r="B1151" s="20" t="s">
        <v>1258</v>
      </c>
      <c r="C1151" s="20" t="s">
        <v>3771</v>
      </c>
      <c r="D1151" s="20" t="s">
        <v>7</v>
      </c>
      <c r="E1151" s="3">
        <v>12733.52</v>
      </c>
      <c r="F1151" s="3">
        <v>542400</v>
      </c>
      <c r="G1151" s="3">
        <v>12903.7</v>
      </c>
      <c r="H1151" s="72">
        <v>2020</v>
      </c>
      <c r="I1151" s="28"/>
      <c r="J1151" s="28"/>
      <c r="R1151"/>
      <c r="W1151"/>
    </row>
    <row r="1152" spans="1:23" s="15" customFormat="1" x14ac:dyDescent="0.25">
      <c r="A1152" s="20" t="s">
        <v>884</v>
      </c>
      <c r="B1152" s="20" t="s">
        <v>1258</v>
      </c>
      <c r="C1152" s="20" t="s">
        <v>3772</v>
      </c>
      <c r="D1152" s="20" t="s">
        <v>7</v>
      </c>
      <c r="E1152" s="3">
        <v>27226</v>
      </c>
      <c r="F1152" s="22">
        <v>3261200</v>
      </c>
      <c r="G1152" s="22">
        <v>77583.95</v>
      </c>
      <c r="H1152" s="72">
        <v>2020</v>
      </c>
      <c r="I1152" s="28"/>
      <c r="J1152" s="28"/>
      <c r="R1152"/>
      <c r="W1152"/>
    </row>
    <row r="1153" spans="1:23" s="15" customFormat="1" x14ac:dyDescent="0.25">
      <c r="A1153" s="20" t="s">
        <v>884</v>
      </c>
      <c r="B1153" s="20" t="s">
        <v>1258</v>
      </c>
      <c r="C1153" s="20" t="s">
        <v>3773</v>
      </c>
      <c r="D1153" s="20" t="s">
        <v>7</v>
      </c>
      <c r="E1153" s="3">
        <v>57551.5</v>
      </c>
      <c r="F1153" s="3">
        <v>5100000</v>
      </c>
      <c r="G1153" s="3">
        <v>121329</v>
      </c>
      <c r="H1153" s="72">
        <v>2020</v>
      </c>
      <c r="I1153" s="28"/>
      <c r="J1153" s="28"/>
      <c r="R1153"/>
      <c r="W1153"/>
    </row>
    <row r="1154" spans="1:23" s="15" customFormat="1" x14ac:dyDescent="0.25">
      <c r="A1154" s="20" t="s">
        <v>884</v>
      </c>
      <c r="B1154" s="20" t="s">
        <v>1258</v>
      </c>
      <c r="C1154" s="20" t="s">
        <v>3774</v>
      </c>
      <c r="D1154" s="20" t="s">
        <v>7</v>
      </c>
      <c r="E1154" s="3">
        <v>132703.46</v>
      </c>
      <c r="F1154" s="3">
        <v>8160000</v>
      </c>
      <c r="G1154" s="3">
        <v>194126.4</v>
      </c>
      <c r="H1154" s="72">
        <v>2020</v>
      </c>
      <c r="I1154" s="28"/>
      <c r="J1154" s="28"/>
      <c r="R1154"/>
      <c r="W1154"/>
    </row>
    <row r="1155" spans="1:23" s="15" customFormat="1" x14ac:dyDescent="0.25">
      <c r="A1155" s="20" t="s">
        <v>884</v>
      </c>
      <c r="B1155" s="20" t="s">
        <v>1258</v>
      </c>
      <c r="C1155" s="20" t="s">
        <v>3775</v>
      </c>
      <c r="D1155" s="20" t="s">
        <v>7</v>
      </c>
      <c r="E1155" s="3">
        <v>84208</v>
      </c>
      <c r="F1155" s="3">
        <v>6720000</v>
      </c>
      <c r="G1155" s="3">
        <v>160339.20000000001</v>
      </c>
      <c r="H1155" s="72">
        <v>2020</v>
      </c>
      <c r="I1155" s="28"/>
      <c r="J1155" s="28"/>
      <c r="R1155"/>
      <c r="W1155"/>
    </row>
    <row r="1156" spans="1:23" s="15" customFormat="1" x14ac:dyDescent="0.25">
      <c r="A1156" s="20" t="s">
        <v>885</v>
      </c>
      <c r="B1156" s="20" t="s">
        <v>1259</v>
      </c>
      <c r="C1156" s="20" t="s">
        <v>886</v>
      </c>
      <c r="D1156" s="20" t="s">
        <v>49</v>
      </c>
      <c r="E1156" s="3">
        <v>2324.5700000000002</v>
      </c>
      <c r="F1156" s="3">
        <v>873300</v>
      </c>
      <c r="G1156" s="3">
        <v>7999.4279999999999</v>
      </c>
      <c r="H1156" s="72">
        <v>2020</v>
      </c>
      <c r="I1156" s="28"/>
      <c r="J1156" s="28"/>
      <c r="R1156"/>
      <c r="W1156"/>
    </row>
    <row r="1157" spans="1:23" s="15" customFormat="1" x14ac:dyDescent="0.25">
      <c r="A1157" s="20" t="s">
        <v>885</v>
      </c>
      <c r="B1157" s="20" t="s">
        <v>1259</v>
      </c>
      <c r="C1157" s="20" t="s">
        <v>886</v>
      </c>
      <c r="D1157" s="20" t="s">
        <v>49</v>
      </c>
      <c r="E1157" s="3">
        <v>8378.09</v>
      </c>
      <c r="F1157" s="3">
        <v>11060700</v>
      </c>
      <c r="G1157" s="3">
        <v>101316.01200000002</v>
      </c>
      <c r="H1157" s="72">
        <v>2020</v>
      </c>
      <c r="I1157" s="28"/>
      <c r="J1157" s="28"/>
      <c r="R1157"/>
      <c r="W1157"/>
    </row>
    <row r="1158" spans="1:23" s="15" customFormat="1" x14ac:dyDescent="0.25">
      <c r="A1158" s="20" t="s">
        <v>885</v>
      </c>
      <c r="B1158" s="20" t="s">
        <v>1259</v>
      </c>
      <c r="C1158" s="20" t="s">
        <v>887</v>
      </c>
      <c r="D1158" s="20" t="s">
        <v>49</v>
      </c>
      <c r="E1158" s="3">
        <v>12670.91</v>
      </c>
      <c r="F1158" s="3">
        <v>4763500</v>
      </c>
      <c r="G1158" s="3">
        <v>43633.66</v>
      </c>
      <c r="H1158" s="72">
        <v>2020</v>
      </c>
      <c r="I1158" s="28"/>
      <c r="J1158" s="28"/>
      <c r="R1158"/>
      <c r="W1158"/>
    </row>
    <row r="1159" spans="1:23" s="15" customFormat="1" x14ac:dyDescent="0.25">
      <c r="A1159" s="20" t="s">
        <v>885</v>
      </c>
      <c r="B1159" s="20" t="s">
        <v>1259</v>
      </c>
      <c r="C1159" s="20" t="s">
        <v>887</v>
      </c>
      <c r="D1159" s="20" t="s">
        <v>49</v>
      </c>
      <c r="E1159" s="3">
        <v>5568.18</v>
      </c>
      <c r="F1159" s="3">
        <v>2093300</v>
      </c>
      <c r="G1159" s="3">
        <v>19174.628000000001</v>
      </c>
      <c r="H1159" s="72">
        <v>2020</v>
      </c>
      <c r="I1159" s="28"/>
      <c r="J1159" s="28"/>
      <c r="R1159"/>
      <c r="W1159"/>
    </row>
    <row r="1160" spans="1:23" s="15" customFormat="1" x14ac:dyDescent="0.25">
      <c r="A1160" s="20" t="s">
        <v>888</v>
      </c>
      <c r="B1160" s="20" t="s">
        <v>1260</v>
      </c>
      <c r="C1160" s="20" t="s">
        <v>3776</v>
      </c>
      <c r="D1160" s="20"/>
      <c r="E1160" s="3">
        <v>78612.47</v>
      </c>
      <c r="F1160" s="3">
        <v>13852600</v>
      </c>
      <c r="G1160" s="3">
        <v>341882.17</v>
      </c>
      <c r="H1160" s="72">
        <v>2020</v>
      </c>
      <c r="I1160" s="28"/>
      <c r="J1160" s="28"/>
      <c r="R1160"/>
      <c r="W1160"/>
    </row>
    <row r="1161" spans="1:23" s="15" customFormat="1" x14ac:dyDescent="0.25">
      <c r="A1161" s="20" t="s">
        <v>889</v>
      </c>
      <c r="B1161" s="20" t="s">
        <v>1261</v>
      </c>
      <c r="C1161" s="20" t="s">
        <v>890</v>
      </c>
      <c r="D1161" s="20" t="s">
        <v>7</v>
      </c>
      <c r="E1161" s="3">
        <v>93187.87</v>
      </c>
      <c r="F1161" s="22">
        <v>18330000</v>
      </c>
      <c r="G1161" s="22">
        <v>387862.8</v>
      </c>
      <c r="H1161" s="72">
        <v>2020</v>
      </c>
      <c r="I1161" s="28"/>
      <c r="J1161" s="28"/>
      <c r="R1161"/>
      <c r="W1161"/>
    </row>
    <row r="1162" spans="1:23" s="15" customFormat="1" x14ac:dyDescent="0.25">
      <c r="A1162" s="20" t="s">
        <v>889</v>
      </c>
      <c r="B1162" s="20" t="s">
        <v>1261</v>
      </c>
      <c r="C1162" s="20" t="s">
        <v>891</v>
      </c>
      <c r="D1162" s="20" t="s">
        <v>7</v>
      </c>
      <c r="E1162" s="3">
        <v>48269</v>
      </c>
      <c r="F1162" s="22">
        <v>7150000</v>
      </c>
      <c r="G1162" s="22">
        <v>151294</v>
      </c>
      <c r="H1162" s="72">
        <v>2020</v>
      </c>
      <c r="I1162" s="28"/>
      <c r="J1162" s="28"/>
      <c r="R1162"/>
      <c r="W1162"/>
    </row>
    <row r="1163" spans="1:23" s="15" customFormat="1" x14ac:dyDescent="0.25">
      <c r="A1163" s="20" t="s">
        <v>889</v>
      </c>
      <c r="B1163" s="20" t="s">
        <v>1261</v>
      </c>
      <c r="C1163" s="20" t="s">
        <v>892</v>
      </c>
      <c r="D1163" s="20" t="s">
        <v>7</v>
      </c>
      <c r="E1163" s="3">
        <v>33215</v>
      </c>
      <c r="F1163" s="3">
        <v>4902900</v>
      </c>
      <c r="G1163" s="3">
        <v>103745.37</v>
      </c>
      <c r="H1163" s="72">
        <v>2020</v>
      </c>
      <c r="I1163" s="28"/>
      <c r="J1163" s="28"/>
      <c r="R1163"/>
      <c r="W1163"/>
    </row>
    <row r="1164" spans="1:23" x14ac:dyDescent="0.25">
      <c r="A1164" s="20" t="s">
        <v>893</v>
      </c>
      <c r="B1164" s="20" t="s">
        <v>1262</v>
      </c>
      <c r="C1164" s="20" t="s">
        <v>894</v>
      </c>
      <c r="D1164" s="20" t="s">
        <v>23</v>
      </c>
      <c r="E1164" s="3">
        <v>70854.720000000001</v>
      </c>
      <c r="F1164" s="3">
        <v>10515600</v>
      </c>
      <c r="G1164" s="3">
        <v>229871.01</v>
      </c>
      <c r="H1164" s="72">
        <v>2020</v>
      </c>
      <c r="I1164" s="28"/>
      <c r="J1164" s="28"/>
    </row>
    <row r="1165" spans="1:23" s="16" customFormat="1" x14ac:dyDescent="0.25">
      <c r="A1165" s="20" t="s">
        <v>893</v>
      </c>
      <c r="B1165" s="20" t="s">
        <v>1262</v>
      </c>
      <c r="C1165" s="20" t="s">
        <v>3777</v>
      </c>
      <c r="D1165" s="20" t="s">
        <v>23</v>
      </c>
      <c r="E1165" s="3">
        <v>52001.4</v>
      </c>
      <c r="F1165" s="3">
        <v>9281100</v>
      </c>
      <c r="G1165" s="3">
        <v>202884.84</v>
      </c>
      <c r="H1165" s="72">
        <v>2020</v>
      </c>
      <c r="I1165" s="28"/>
      <c r="J1165" s="28"/>
      <c r="R1165"/>
      <c r="W1165"/>
    </row>
    <row r="1166" spans="1:23" s="16" customFormat="1" x14ac:dyDescent="0.25">
      <c r="A1166" s="20" t="s">
        <v>893</v>
      </c>
      <c r="B1166" s="20" t="s">
        <v>1262</v>
      </c>
      <c r="C1166" s="20" t="s">
        <v>3778</v>
      </c>
      <c r="D1166" s="20" t="s">
        <v>23</v>
      </c>
      <c r="E1166" s="3">
        <v>66361.279999999999</v>
      </c>
      <c r="F1166" s="3">
        <v>11656200</v>
      </c>
      <c r="G1166" s="3">
        <v>254804.53</v>
      </c>
      <c r="H1166" s="72">
        <v>2020</v>
      </c>
      <c r="I1166" s="28"/>
      <c r="J1166" s="28"/>
      <c r="R1166"/>
      <c r="W1166"/>
    </row>
    <row r="1167" spans="1:23" s="16" customFormat="1" x14ac:dyDescent="0.25">
      <c r="A1167" s="20" t="s">
        <v>893</v>
      </c>
      <c r="B1167" s="20" t="s">
        <v>1262</v>
      </c>
      <c r="C1167" s="20" t="s">
        <v>3779</v>
      </c>
      <c r="D1167" s="20" t="s">
        <v>23</v>
      </c>
      <c r="E1167" s="3">
        <v>20305.419999999998</v>
      </c>
      <c r="F1167" s="3">
        <v>12192500</v>
      </c>
      <c r="G1167" s="3">
        <v>155474.69</v>
      </c>
      <c r="H1167" s="72">
        <v>2020</v>
      </c>
      <c r="I1167" s="28"/>
      <c r="J1167" s="28"/>
      <c r="R1167"/>
      <c r="W1167"/>
    </row>
    <row r="1168" spans="1:23" s="16" customFormat="1" x14ac:dyDescent="0.25">
      <c r="A1168" s="20" t="s">
        <v>893</v>
      </c>
      <c r="B1168" s="20" t="s">
        <v>1262</v>
      </c>
      <c r="C1168" s="20" t="s">
        <v>3780</v>
      </c>
      <c r="D1168" s="20" t="s">
        <v>23</v>
      </c>
      <c r="E1168" s="3">
        <v>121851.56</v>
      </c>
      <c r="F1168" s="3">
        <v>9189600</v>
      </c>
      <c r="G1168" s="3">
        <v>200884.65</v>
      </c>
      <c r="H1168" s="72">
        <v>2020</v>
      </c>
      <c r="I1168" s="28"/>
      <c r="J1168" s="28"/>
      <c r="R1168"/>
      <c r="W1168"/>
    </row>
    <row r="1169" spans="1:23" x14ac:dyDescent="0.25">
      <c r="A1169" s="20" t="s">
        <v>895</v>
      </c>
      <c r="B1169" s="20" t="s">
        <v>1263</v>
      </c>
      <c r="C1169" s="20" t="s">
        <v>896</v>
      </c>
      <c r="D1169" s="20" t="s">
        <v>7</v>
      </c>
      <c r="E1169" s="3">
        <v>71259.899999999994</v>
      </c>
      <c r="F1169" s="3">
        <v>13069500</v>
      </c>
      <c r="G1169" s="3">
        <v>333533.64</v>
      </c>
      <c r="H1169" s="72">
        <v>2020</v>
      </c>
      <c r="I1169" s="28"/>
      <c r="J1169" s="28"/>
    </row>
    <row r="1170" spans="1:23" s="17" customFormat="1" x14ac:dyDescent="0.25">
      <c r="A1170" s="20" t="s">
        <v>897</v>
      </c>
      <c r="B1170" s="20" t="s">
        <v>1264</v>
      </c>
      <c r="C1170" s="20" t="s">
        <v>898</v>
      </c>
      <c r="D1170" s="20" t="s">
        <v>7</v>
      </c>
      <c r="E1170" s="3">
        <v>62041.72</v>
      </c>
      <c r="F1170" s="3">
        <v>3700000</v>
      </c>
      <c r="G1170" s="3">
        <v>94905</v>
      </c>
      <c r="H1170" s="72">
        <v>2020</v>
      </c>
      <c r="I1170" s="28"/>
      <c r="J1170" s="28"/>
      <c r="R1170"/>
      <c r="W1170"/>
    </row>
    <row r="1171" spans="1:23" x14ac:dyDescent="0.25">
      <c r="A1171" s="20" t="s">
        <v>897</v>
      </c>
      <c r="B1171" s="20" t="s">
        <v>1264</v>
      </c>
      <c r="C1171" s="20" t="s">
        <v>899</v>
      </c>
      <c r="D1171" s="20" t="s">
        <v>7</v>
      </c>
      <c r="E1171" s="3">
        <v>3365.25</v>
      </c>
      <c r="F1171" s="3">
        <v>262500</v>
      </c>
      <c r="G1171" s="3">
        <v>6730.5</v>
      </c>
      <c r="H1171" s="72">
        <v>2020</v>
      </c>
      <c r="I1171" s="28"/>
      <c r="J1171" s="28"/>
    </row>
    <row r="1172" spans="1:23" s="18" customFormat="1" x14ac:dyDescent="0.25">
      <c r="A1172" s="20" t="s">
        <v>897</v>
      </c>
      <c r="B1172" s="20" t="s">
        <v>1264</v>
      </c>
      <c r="C1172" s="20" t="s">
        <v>900</v>
      </c>
      <c r="D1172" s="20" t="s">
        <v>7</v>
      </c>
      <c r="E1172" s="3">
        <v>3802.62</v>
      </c>
      <c r="F1172" s="3">
        <v>296500</v>
      </c>
      <c r="G1172" s="3">
        <v>7605.24</v>
      </c>
      <c r="H1172" s="72">
        <v>2020</v>
      </c>
      <c r="I1172" s="28"/>
      <c r="J1172" s="28"/>
      <c r="R1172"/>
      <c r="W1172"/>
    </row>
    <row r="1173" spans="1:23" s="18" customFormat="1" x14ac:dyDescent="0.25">
      <c r="A1173" s="20" t="s">
        <v>897</v>
      </c>
      <c r="B1173" s="20" t="s">
        <v>1264</v>
      </c>
      <c r="C1173" s="20" t="s">
        <v>901</v>
      </c>
      <c r="D1173" s="20" t="s">
        <v>7</v>
      </c>
      <c r="E1173" s="3">
        <v>3039.53</v>
      </c>
      <c r="F1173" s="3">
        <v>237000</v>
      </c>
      <c r="G1173" s="3">
        <v>6079.06</v>
      </c>
      <c r="H1173" s="72">
        <v>2020</v>
      </c>
      <c r="I1173" s="28"/>
      <c r="J1173" s="28"/>
      <c r="R1173"/>
      <c r="W1173"/>
    </row>
    <row r="1174" spans="1:23" s="18" customFormat="1" x14ac:dyDescent="0.25">
      <c r="A1174" s="20" t="s">
        <v>897</v>
      </c>
      <c r="B1174" s="20" t="s">
        <v>1264</v>
      </c>
      <c r="C1174" s="20" t="s">
        <v>3781</v>
      </c>
      <c r="D1174" s="20" t="s">
        <v>7</v>
      </c>
      <c r="E1174" s="3">
        <v>23655.45</v>
      </c>
      <c r="F1174" s="3">
        <v>6598200</v>
      </c>
      <c r="G1174" s="3">
        <v>169243.83</v>
      </c>
      <c r="H1174" s="72">
        <v>2020</v>
      </c>
      <c r="I1174" s="28"/>
      <c r="J1174" s="28"/>
      <c r="R1174"/>
      <c r="W1174"/>
    </row>
    <row r="1175" spans="1:23" s="18" customFormat="1" x14ac:dyDescent="0.25">
      <c r="A1175" s="20" t="s">
        <v>897</v>
      </c>
      <c r="B1175" s="20" t="s">
        <v>1264</v>
      </c>
      <c r="C1175" s="20" t="s">
        <v>3782</v>
      </c>
      <c r="D1175" s="20" t="s">
        <v>7</v>
      </c>
      <c r="E1175" s="3">
        <v>47727.9</v>
      </c>
      <c r="F1175" s="3">
        <v>10608900</v>
      </c>
      <c r="G1175" s="3">
        <v>272118.28499999997</v>
      </c>
      <c r="H1175" s="72">
        <v>2020</v>
      </c>
      <c r="I1175" s="28"/>
      <c r="J1175" s="28"/>
      <c r="R1175"/>
      <c r="W1175"/>
    </row>
    <row r="1176" spans="1:23" s="18" customFormat="1" x14ac:dyDescent="0.25">
      <c r="A1176" s="20" t="s">
        <v>902</v>
      </c>
      <c r="B1176" s="20" t="s">
        <v>1238</v>
      </c>
      <c r="C1176" s="20" t="s">
        <v>903</v>
      </c>
      <c r="D1176" s="20" t="s">
        <v>23</v>
      </c>
      <c r="E1176" s="3">
        <v>160746.64000000001</v>
      </c>
      <c r="F1176" s="3">
        <v>8275100</v>
      </c>
      <c r="G1176" s="3">
        <v>171129.068</v>
      </c>
      <c r="H1176" s="72">
        <v>2020</v>
      </c>
      <c r="I1176" s="28"/>
      <c r="J1176" s="28"/>
      <c r="R1176"/>
      <c r="W1176"/>
    </row>
    <row r="1177" spans="1:23" s="18" customFormat="1" x14ac:dyDescent="0.25">
      <c r="A1177" s="20" t="s">
        <v>902</v>
      </c>
      <c r="B1177" s="20" t="s">
        <v>1238</v>
      </c>
      <c r="C1177" s="20" t="s">
        <v>904</v>
      </c>
      <c r="D1177" s="20" t="s">
        <v>7</v>
      </c>
      <c r="E1177" s="3">
        <v>21996</v>
      </c>
      <c r="F1177" s="3">
        <v>16349500</v>
      </c>
      <c r="G1177" s="3">
        <v>338107.66000000003</v>
      </c>
      <c r="H1177" s="72">
        <v>2020</v>
      </c>
      <c r="I1177" s="28"/>
      <c r="J1177" s="28"/>
      <c r="R1177"/>
      <c r="W1177"/>
    </row>
    <row r="1178" spans="1:23" s="18" customFormat="1" x14ac:dyDescent="0.25">
      <c r="A1178" s="20" t="s">
        <v>905</v>
      </c>
      <c r="B1178" s="20" t="s">
        <v>1265</v>
      </c>
      <c r="C1178" s="20" t="s">
        <v>329</v>
      </c>
      <c r="D1178" s="20" t="s">
        <v>23</v>
      </c>
      <c r="E1178" s="3">
        <v>256194.01</v>
      </c>
      <c r="F1178" s="3">
        <v>15652800</v>
      </c>
      <c r="G1178" s="3">
        <v>358762.17599999998</v>
      </c>
      <c r="H1178" s="72">
        <v>2020</v>
      </c>
      <c r="I1178" s="28"/>
      <c r="J1178" s="28"/>
      <c r="R1178"/>
      <c r="W1178"/>
    </row>
    <row r="1179" spans="1:23" x14ac:dyDescent="0.25">
      <c r="A1179" s="20" t="s">
        <v>905</v>
      </c>
      <c r="B1179" s="20" t="s">
        <v>1265</v>
      </c>
      <c r="C1179" s="20" t="s">
        <v>906</v>
      </c>
      <c r="D1179" s="20" t="s">
        <v>23</v>
      </c>
      <c r="E1179" s="3">
        <v>277543.53000000003</v>
      </c>
      <c r="F1179" s="3">
        <v>16417200</v>
      </c>
      <c r="G1179" s="3">
        <v>376282.22399999999</v>
      </c>
      <c r="H1179" s="72">
        <v>2020</v>
      </c>
      <c r="I1179" s="28"/>
      <c r="J1179" s="28"/>
    </row>
    <row r="1180" spans="1:23" s="19" customFormat="1" x14ac:dyDescent="0.25">
      <c r="A1180" s="20" t="s">
        <v>905</v>
      </c>
      <c r="B1180" s="20" t="s">
        <v>1265</v>
      </c>
      <c r="C1180" s="20" t="s">
        <v>907</v>
      </c>
      <c r="D1180" s="20" t="s">
        <v>23</v>
      </c>
      <c r="E1180" s="3">
        <v>193456.4</v>
      </c>
      <c r="F1180" s="3">
        <v>9563600</v>
      </c>
      <c r="G1180" s="3">
        <v>219197.71199999997</v>
      </c>
      <c r="H1180" s="72">
        <v>2020</v>
      </c>
      <c r="I1180" s="28"/>
      <c r="J1180" s="28"/>
      <c r="R1180"/>
      <c r="W1180"/>
    </row>
    <row r="1181" spans="1:23" s="19" customFormat="1" x14ac:dyDescent="0.25">
      <c r="A1181" s="20" t="s">
        <v>905</v>
      </c>
      <c r="B1181" s="20" t="s">
        <v>1265</v>
      </c>
      <c r="C1181" s="20" t="s">
        <v>908</v>
      </c>
      <c r="D1181" s="20" t="s">
        <v>49</v>
      </c>
      <c r="E1181" s="3">
        <v>525119.63</v>
      </c>
      <c r="F1181" s="3">
        <v>20520000</v>
      </c>
      <c r="G1181" s="3">
        <v>470318.4</v>
      </c>
      <c r="H1181" s="72">
        <v>2020</v>
      </c>
      <c r="I1181" s="28"/>
      <c r="J1181" s="28"/>
      <c r="R1181"/>
      <c r="W1181"/>
    </row>
    <row r="1182" spans="1:23" s="19" customFormat="1" x14ac:dyDescent="0.25">
      <c r="A1182" s="20" t="s">
        <v>905</v>
      </c>
      <c r="B1182" s="20" t="s">
        <v>1265</v>
      </c>
      <c r="C1182" s="20" t="s">
        <v>3783</v>
      </c>
      <c r="D1182" s="20" t="s">
        <v>23</v>
      </c>
      <c r="E1182" s="3">
        <v>7032.55</v>
      </c>
      <c r="F1182" s="3">
        <v>554183</v>
      </c>
      <c r="G1182" s="3">
        <v>12701.874359999998</v>
      </c>
      <c r="H1182" s="72">
        <v>2020</v>
      </c>
      <c r="I1182" s="28"/>
      <c r="J1182" s="28"/>
      <c r="R1182"/>
      <c r="W1182"/>
    </row>
    <row r="1183" spans="1:23" s="19" customFormat="1" x14ac:dyDescent="0.25">
      <c r="A1183" s="20" t="s">
        <v>905</v>
      </c>
      <c r="B1183" s="20" t="s">
        <v>1265</v>
      </c>
      <c r="C1183" s="20" t="s">
        <v>909</v>
      </c>
      <c r="D1183" s="20" t="s">
        <v>23</v>
      </c>
      <c r="E1183" s="3">
        <v>20751.75</v>
      </c>
      <c r="F1183" s="3">
        <v>1635293</v>
      </c>
      <c r="G1183" s="3">
        <v>37480.915560000001</v>
      </c>
      <c r="H1183" s="72">
        <v>2020</v>
      </c>
      <c r="I1183" s="28"/>
      <c r="J1183" s="28"/>
      <c r="R1183"/>
      <c r="W1183"/>
    </row>
    <row r="1184" spans="1:23" s="19" customFormat="1" x14ac:dyDescent="0.25">
      <c r="A1184" s="20" t="s">
        <v>905</v>
      </c>
      <c r="B1184" s="20" t="s">
        <v>1265</v>
      </c>
      <c r="C1184" s="20" t="s">
        <v>910</v>
      </c>
      <c r="D1184" s="20" t="s">
        <v>23</v>
      </c>
      <c r="E1184" s="3">
        <v>6148.68</v>
      </c>
      <c r="F1184" s="3">
        <v>484531</v>
      </c>
      <c r="G1184" s="3">
        <v>11105.45052</v>
      </c>
      <c r="H1184" s="72">
        <v>2020</v>
      </c>
      <c r="I1184" s="28"/>
      <c r="J1184" s="28"/>
      <c r="R1184"/>
      <c r="W1184"/>
    </row>
    <row r="1185" spans="1:23" s="19" customFormat="1" x14ac:dyDescent="0.25">
      <c r="A1185" s="20" t="s">
        <v>905</v>
      </c>
      <c r="B1185" s="20" t="s">
        <v>1265</v>
      </c>
      <c r="C1185" s="20" t="s">
        <v>911</v>
      </c>
      <c r="D1185" s="20" t="s">
        <v>7</v>
      </c>
      <c r="E1185" s="3">
        <v>46377</v>
      </c>
      <c r="F1185" s="3">
        <v>6030400</v>
      </c>
      <c r="G1185" s="3">
        <v>138216.76799999998</v>
      </c>
      <c r="H1185" s="72">
        <v>2020</v>
      </c>
      <c r="I1185" s="28"/>
      <c r="J1185" s="28"/>
      <c r="R1185"/>
      <c r="W1185"/>
    </row>
    <row r="1186" spans="1:23" s="19" customFormat="1" x14ac:dyDescent="0.25">
      <c r="A1186" s="20" t="s">
        <v>905</v>
      </c>
      <c r="B1186" s="20" t="s">
        <v>1265</v>
      </c>
      <c r="C1186" s="20" t="s">
        <v>912</v>
      </c>
      <c r="D1186" s="20" t="s">
        <v>23</v>
      </c>
      <c r="E1186" s="3">
        <v>22036.560000000001</v>
      </c>
      <c r="F1186" s="3">
        <v>1009100</v>
      </c>
      <c r="G1186" s="3">
        <v>23128.571999999996</v>
      </c>
      <c r="H1186" s="72">
        <v>2020</v>
      </c>
      <c r="I1186" s="28"/>
      <c r="J1186" s="28"/>
      <c r="R1186"/>
      <c r="W1186"/>
    </row>
    <row r="1187" spans="1:23" s="19" customFormat="1" x14ac:dyDescent="0.25">
      <c r="A1187" s="20" t="s">
        <v>905</v>
      </c>
      <c r="B1187" s="20" t="s">
        <v>1265</v>
      </c>
      <c r="C1187" s="20" t="s">
        <v>913</v>
      </c>
      <c r="D1187" s="20" t="s">
        <v>7</v>
      </c>
      <c r="E1187" s="3">
        <v>26928.959999999999</v>
      </c>
      <c r="F1187" s="3">
        <v>6734900</v>
      </c>
      <c r="G1187" s="3">
        <v>154363.908</v>
      </c>
      <c r="H1187" s="72">
        <v>2020</v>
      </c>
      <c r="I1187" s="28"/>
      <c r="J1187" s="28"/>
      <c r="R1187"/>
      <c r="W1187"/>
    </row>
    <row r="1188" spans="1:23" s="19" customFormat="1" x14ac:dyDescent="0.25">
      <c r="A1188" s="20" t="s">
        <v>905</v>
      </c>
      <c r="B1188" s="20" t="s">
        <v>1265</v>
      </c>
      <c r="C1188" s="20" t="s">
        <v>3784</v>
      </c>
      <c r="D1188" s="20" t="s">
        <v>49</v>
      </c>
      <c r="E1188" s="3">
        <v>0</v>
      </c>
      <c r="F1188" s="3">
        <v>0</v>
      </c>
      <c r="G1188" s="3">
        <v>0</v>
      </c>
      <c r="H1188" s="72">
        <v>2020</v>
      </c>
      <c r="I1188" s="28"/>
      <c r="J1188" s="28"/>
      <c r="R1188"/>
      <c r="W1188"/>
    </row>
    <row r="1189" spans="1:23" s="19" customFormat="1" x14ac:dyDescent="0.25">
      <c r="A1189" s="20" t="s">
        <v>905</v>
      </c>
      <c r="B1189" s="20" t="s">
        <v>1265</v>
      </c>
      <c r="C1189" s="20" t="s">
        <v>914</v>
      </c>
      <c r="D1189" s="20" t="s">
        <v>23</v>
      </c>
      <c r="E1189" s="3">
        <v>15709.85</v>
      </c>
      <c r="F1189" s="3">
        <v>1471680</v>
      </c>
      <c r="G1189" s="3">
        <v>33730.905599999998</v>
      </c>
      <c r="H1189" s="72">
        <v>2020</v>
      </c>
      <c r="I1189" s="28"/>
      <c r="J1189" s="28"/>
      <c r="R1189"/>
      <c r="W1189"/>
    </row>
    <row r="1190" spans="1:23" s="19" customFormat="1" x14ac:dyDescent="0.25">
      <c r="A1190" s="20" t="s">
        <v>915</v>
      </c>
      <c r="B1190" s="20" t="s">
        <v>1266</v>
      </c>
      <c r="C1190" s="20" t="s">
        <v>916</v>
      </c>
      <c r="D1190" s="20" t="s">
        <v>7</v>
      </c>
      <c r="E1190" s="3">
        <v>37442</v>
      </c>
      <c r="F1190" s="3">
        <v>3825000</v>
      </c>
      <c r="G1190" s="3">
        <v>105187.5</v>
      </c>
      <c r="H1190" s="72">
        <v>2020</v>
      </c>
      <c r="I1190" s="28"/>
      <c r="J1190" s="28"/>
      <c r="R1190"/>
      <c r="W1190"/>
    </row>
    <row r="1191" spans="1:23" s="19" customFormat="1" x14ac:dyDescent="0.25">
      <c r="A1191" s="20" t="s">
        <v>915</v>
      </c>
      <c r="B1191" s="20" t="s">
        <v>1266</v>
      </c>
      <c r="C1191" s="20" t="s">
        <v>917</v>
      </c>
      <c r="D1191" s="20" t="s">
        <v>7</v>
      </c>
      <c r="E1191" s="3">
        <v>15776</v>
      </c>
      <c r="F1191" s="3">
        <v>1694300</v>
      </c>
      <c r="G1191" s="3">
        <v>46593.25</v>
      </c>
      <c r="H1191" s="72">
        <v>2020</v>
      </c>
      <c r="I1191" s="28"/>
      <c r="J1191" s="28"/>
      <c r="R1191"/>
      <c r="W1191"/>
    </row>
    <row r="1192" spans="1:23" s="19" customFormat="1" x14ac:dyDescent="0.25">
      <c r="A1192" s="20" t="s">
        <v>915</v>
      </c>
      <c r="B1192" s="20" t="s">
        <v>1266</v>
      </c>
      <c r="C1192" s="20" t="s">
        <v>918</v>
      </c>
      <c r="D1192" s="20" t="s">
        <v>7</v>
      </c>
      <c r="E1192" s="3">
        <v>49298</v>
      </c>
      <c r="F1192" s="3">
        <v>4948500</v>
      </c>
      <c r="G1192" s="3">
        <v>136083.75</v>
      </c>
      <c r="H1192" s="72">
        <v>2020</v>
      </c>
      <c r="I1192" s="28"/>
      <c r="J1192" s="28"/>
      <c r="R1192"/>
      <c r="W1192"/>
    </row>
    <row r="1193" spans="1:23" s="19" customFormat="1" x14ac:dyDescent="0.25">
      <c r="A1193" s="20" t="s">
        <v>915</v>
      </c>
      <c r="B1193" s="20" t="s">
        <v>1266</v>
      </c>
      <c r="C1193" s="20" t="s">
        <v>919</v>
      </c>
      <c r="D1193" s="20" t="s">
        <v>7</v>
      </c>
      <c r="E1193" s="3">
        <v>26954</v>
      </c>
      <c r="F1193" s="3">
        <v>3266000</v>
      </c>
      <c r="G1193" s="3">
        <v>89815</v>
      </c>
      <c r="H1193" s="72">
        <v>2020</v>
      </c>
      <c r="I1193" s="28"/>
      <c r="J1193" s="28"/>
      <c r="R1193"/>
      <c r="W1193"/>
    </row>
    <row r="1194" spans="1:23" s="19" customFormat="1" x14ac:dyDescent="0.25">
      <c r="A1194" s="20" t="s">
        <v>915</v>
      </c>
      <c r="B1194" s="20" t="s">
        <v>1266</v>
      </c>
      <c r="C1194" s="20" t="s">
        <v>920</v>
      </c>
      <c r="D1194" s="20" t="s">
        <v>7</v>
      </c>
      <c r="E1194" s="3">
        <v>43503</v>
      </c>
      <c r="F1194" s="3">
        <v>4656500</v>
      </c>
      <c r="G1194" s="3">
        <v>128053.75</v>
      </c>
      <c r="H1194" s="72">
        <v>2020</v>
      </c>
      <c r="I1194" s="28"/>
      <c r="J1194" s="28"/>
      <c r="R1194"/>
      <c r="W1194"/>
    </row>
    <row r="1195" spans="1:23" s="19" customFormat="1" x14ac:dyDescent="0.25">
      <c r="A1195" s="20" t="s">
        <v>921</v>
      </c>
      <c r="B1195" s="20" t="s">
        <v>1267</v>
      </c>
      <c r="C1195" s="20" t="s">
        <v>883</v>
      </c>
      <c r="D1195" s="20" t="s">
        <v>49</v>
      </c>
      <c r="E1195" s="3">
        <v>489036.43</v>
      </c>
      <c r="F1195" s="3">
        <v>18000000</v>
      </c>
      <c r="G1195" s="3">
        <v>773100</v>
      </c>
      <c r="H1195" s="72">
        <v>2020</v>
      </c>
      <c r="I1195" s="28"/>
      <c r="J1195" s="28"/>
      <c r="R1195"/>
      <c r="W1195"/>
    </row>
    <row r="1196" spans="1:23" s="19" customFormat="1" x14ac:dyDescent="0.25">
      <c r="A1196" s="20" t="s">
        <v>922</v>
      </c>
      <c r="B1196" s="20" t="s">
        <v>1268</v>
      </c>
      <c r="C1196" s="20" t="s">
        <v>612</v>
      </c>
      <c r="D1196" s="20" t="s">
        <v>49</v>
      </c>
      <c r="E1196" s="3">
        <v>2520</v>
      </c>
      <c r="F1196" s="3">
        <v>156800</v>
      </c>
      <c r="G1196" s="3">
        <v>8503.26</v>
      </c>
      <c r="H1196" s="72">
        <v>2020</v>
      </c>
      <c r="I1196" s="28"/>
      <c r="J1196" s="28"/>
      <c r="R1196"/>
      <c r="W1196"/>
    </row>
    <row r="1197" spans="1:23" s="19" customFormat="1" x14ac:dyDescent="0.25">
      <c r="A1197" s="20" t="s">
        <v>922</v>
      </c>
      <c r="B1197" s="20" t="s">
        <v>1268</v>
      </c>
      <c r="C1197" s="20" t="s">
        <v>3785</v>
      </c>
      <c r="D1197" s="20" t="s">
        <v>7</v>
      </c>
      <c r="E1197" s="3">
        <v>24889</v>
      </c>
      <c r="F1197" s="3">
        <v>3487100</v>
      </c>
      <c r="G1197" s="3">
        <v>190186.43</v>
      </c>
      <c r="H1197" s="72">
        <v>2020</v>
      </c>
      <c r="I1197" s="28"/>
      <c r="J1197" s="28"/>
      <c r="R1197"/>
      <c r="W1197"/>
    </row>
    <row r="1198" spans="1:23" s="19" customFormat="1" x14ac:dyDescent="0.25">
      <c r="A1198" s="20" t="s">
        <v>922</v>
      </c>
      <c r="B1198" s="20" t="s">
        <v>1268</v>
      </c>
      <c r="C1198" s="20" t="s">
        <v>3786</v>
      </c>
      <c r="D1198" s="20" t="s">
        <v>7</v>
      </c>
      <c r="E1198" s="3">
        <v>0</v>
      </c>
      <c r="F1198" s="3">
        <v>497200</v>
      </c>
      <c r="G1198" s="3">
        <v>27117.29</v>
      </c>
      <c r="H1198" s="72">
        <v>2020</v>
      </c>
      <c r="I1198" s="28"/>
      <c r="J1198" s="28"/>
      <c r="R1198"/>
      <c r="W1198"/>
    </row>
    <row r="1199" spans="1:23" s="19" customFormat="1" x14ac:dyDescent="0.25">
      <c r="A1199" s="20" t="s">
        <v>922</v>
      </c>
      <c r="B1199" s="20" t="s">
        <v>1268</v>
      </c>
      <c r="C1199" s="20" t="s">
        <v>3787</v>
      </c>
      <c r="D1199" s="20" t="s">
        <v>7</v>
      </c>
      <c r="E1199" s="3">
        <v>80000</v>
      </c>
      <c r="F1199" s="3">
        <v>5287600</v>
      </c>
      <c r="G1199" s="3">
        <v>288385.7</v>
      </c>
      <c r="H1199" s="72">
        <v>2020</v>
      </c>
      <c r="I1199" s="28"/>
      <c r="J1199" s="28"/>
      <c r="R1199"/>
      <c r="W1199"/>
    </row>
    <row r="1200" spans="1:23" s="19" customFormat="1" x14ac:dyDescent="0.25">
      <c r="A1200" s="20" t="s">
        <v>922</v>
      </c>
      <c r="B1200" s="20" t="s">
        <v>1268</v>
      </c>
      <c r="C1200" s="20" t="s">
        <v>3788</v>
      </c>
      <c r="D1200" s="20" t="s">
        <v>7</v>
      </c>
      <c r="E1200" s="3">
        <v>52542</v>
      </c>
      <c r="F1200" s="3">
        <v>9486300</v>
      </c>
      <c r="G1200" s="3">
        <v>517382.8</v>
      </c>
      <c r="H1200" s="72">
        <v>2020</v>
      </c>
      <c r="I1200" s="28"/>
      <c r="J1200" s="28"/>
      <c r="R1200"/>
      <c r="W1200"/>
    </row>
    <row r="1201" spans="1:23" s="19" customFormat="1" x14ac:dyDescent="0.25">
      <c r="A1201" s="20" t="s">
        <v>922</v>
      </c>
      <c r="B1201" s="20" t="s">
        <v>1268</v>
      </c>
      <c r="C1201" s="20" t="s">
        <v>3789</v>
      </c>
      <c r="D1201" s="20" t="s">
        <v>7</v>
      </c>
      <c r="E1201" s="3">
        <v>31394.05</v>
      </c>
      <c r="F1201" s="3">
        <v>7964400</v>
      </c>
      <c r="G1201" s="3">
        <v>434378.38</v>
      </c>
      <c r="H1201" s="72">
        <v>2020</v>
      </c>
      <c r="I1201" s="28"/>
      <c r="J1201" s="28"/>
      <c r="R1201"/>
      <c r="W1201"/>
    </row>
    <row r="1202" spans="1:23" s="19" customFormat="1" x14ac:dyDescent="0.25">
      <c r="A1202" s="20" t="s">
        <v>922</v>
      </c>
      <c r="B1202" s="20" t="s">
        <v>1268</v>
      </c>
      <c r="C1202" s="20" t="s">
        <v>3790</v>
      </c>
      <c r="D1202" s="20" t="s">
        <v>7</v>
      </c>
      <c r="E1202" s="3">
        <v>31394.03</v>
      </c>
      <c r="F1202" s="3">
        <v>7730400</v>
      </c>
      <c r="G1202" s="3">
        <v>421616.02</v>
      </c>
      <c r="H1202" s="72">
        <v>2020</v>
      </c>
      <c r="I1202" s="28"/>
      <c r="J1202" s="28"/>
      <c r="R1202"/>
      <c r="W1202"/>
    </row>
    <row r="1203" spans="1:23" s="19" customFormat="1" x14ac:dyDescent="0.25">
      <c r="A1203" s="20" t="s">
        <v>922</v>
      </c>
      <c r="B1203" s="20" t="s">
        <v>1268</v>
      </c>
      <c r="C1203" s="20" t="s">
        <v>3791</v>
      </c>
      <c r="D1203" s="20" t="s">
        <v>7</v>
      </c>
      <c r="E1203" s="3">
        <v>139165.91</v>
      </c>
      <c r="F1203" s="3">
        <v>10375300</v>
      </c>
      <c r="G1203" s="3">
        <v>565868.87</v>
      </c>
      <c r="H1203" s="72">
        <v>2020</v>
      </c>
      <c r="I1203" s="28"/>
      <c r="J1203" s="28"/>
      <c r="R1203"/>
      <c r="W1203"/>
    </row>
    <row r="1204" spans="1:23" s="19" customFormat="1" x14ac:dyDescent="0.25">
      <c r="A1204" s="20" t="s">
        <v>922</v>
      </c>
      <c r="B1204" s="20" t="s">
        <v>1268</v>
      </c>
      <c r="C1204" s="20" t="s">
        <v>3792</v>
      </c>
      <c r="D1204" s="20" t="s">
        <v>7</v>
      </c>
      <c r="E1204" s="3">
        <v>26906.16</v>
      </c>
      <c r="F1204" s="3">
        <v>1704000</v>
      </c>
      <c r="G1204" s="3">
        <v>92936.16</v>
      </c>
      <c r="H1204" s="72">
        <v>2020</v>
      </c>
      <c r="I1204" s="28"/>
      <c r="J1204" s="28"/>
      <c r="R1204"/>
      <c r="W1204"/>
    </row>
    <row r="1205" spans="1:23" s="19" customFormat="1" x14ac:dyDescent="0.25">
      <c r="A1205" s="20" t="s">
        <v>922</v>
      </c>
      <c r="B1205" s="20" t="s">
        <v>1268</v>
      </c>
      <c r="C1205" s="20" t="s">
        <v>3793</v>
      </c>
      <c r="D1205" s="20" t="s">
        <v>49</v>
      </c>
      <c r="E1205" s="3">
        <v>797292.5</v>
      </c>
      <c r="F1205" s="3">
        <v>31086500</v>
      </c>
      <c r="G1205" s="3">
        <v>1695457.71</v>
      </c>
      <c r="H1205" s="72">
        <v>2020</v>
      </c>
      <c r="I1205" s="28"/>
      <c r="J1205" s="28"/>
      <c r="R1205"/>
      <c r="W1205"/>
    </row>
    <row r="1206" spans="1:23" s="19" customFormat="1" x14ac:dyDescent="0.25">
      <c r="A1206" s="20" t="s">
        <v>1574</v>
      </c>
      <c r="B1206" s="20" t="s">
        <v>3869</v>
      </c>
      <c r="C1206" s="20" t="s">
        <v>3794</v>
      </c>
      <c r="D1206" s="20" t="s">
        <v>49</v>
      </c>
      <c r="E1206" s="3">
        <v>90000</v>
      </c>
      <c r="F1206" s="3">
        <v>1218200</v>
      </c>
      <c r="G1206" s="3">
        <v>34889.248</v>
      </c>
      <c r="H1206" s="72">
        <v>2020</v>
      </c>
      <c r="I1206" s="28"/>
      <c r="J1206" s="28"/>
      <c r="R1206"/>
      <c r="W1206"/>
    </row>
    <row r="1207" spans="1:23" s="19" customFormat="1" x14ac:dyDescent="0.25">
      <c r="A1207" s="20" t="s">
        <v>923</v>
      </c>
      <c r="B1207" s="20" t="s">
        <v>1269</v>
      </c>
      <c r="C1207" s="20" t="s">
        <v>924</v>
      </c>
      <c r="D1207" s="20" t="s">
        <v>23</v>
      </c>
      <c r="E1207" s="3">
        <v>169065</v>
      </c>
      <c r="F1207" s="3">
        <v>15069700</v>
      </c>
      <c r="G1207" s="3">
        <v>554112.87</v>
      </c>
      <c r="H1207" s="72">
        <v>2020</v>
      </c>
      <c r="I1207" s="28"/>
      <c r="J1207" s="28"/>
      <c r="R1207"/>
      <c r="W1207"/>
    </row>
    <row r="1208" spans="1:23" s="19" customFormat="1" x14ac:dyDescent="0.25">
      <c r="A1208" s="20" t="s">
        <v>923</v>
      </c>
      <c r="B1208" s="20" t="s">
        <v>1269</v>
      </c>
      <c r="C1208" s="20" t="s">
        <v>925</v>
      </c>
      <c r="D1208" s="20" t="s">
        <v>23</v>
      </c>
      <c r="E1208" s="3">
        <v>86000</v>
      </c>
      <c r="F1208" s="3">
        <v>6742700</v>
      </c>
      <c r="G1208" s="3">
        <v>247929.08</v>
      </c>
      <c r="H1208" s="72">
        <v>2020</v>
      </c>
      <c r="I1208" s="28"/>
      <c r="J1208" s="28"/>
      <c r="R1208"/>
      <c r="W1208"/>
    </row>
    <row r="1209" spans="1:23" s="19" customFormat="1" x14ac:dyDescent="0.25">
      <c r="A1209" s="20" t="s">
        <v>923</v>
      </c>
      <c r="B1209" s="20" t="s">
        <v>1269</v>
      </c>
      <c r="C1209" s="20" t="s">
        <v>926</v>
      </c>
      <c r="D1209" s="20" t="s">
        <v>23</v>
      </c>
      <c r="E1209" s="3">
        <v>322800</v>
      </c>
      <c r="F1209" s="3">
        <v>12335200</v>
      </c>
      <c r="G1209" s="3">
        <v>453565.3</v>
      </c>
      <c r="H1209" s="72">
        <v>2020</v>
      </c>
      <c r="I1209" s="28"/>
      <c r="J1209" s="28"/>
      <c r="R1209"/>
      <c r="W1209"/>
    </row>
    <row r="1210" spans="1:23" s="19" customFormat="1" x14ac:dyDescent="0.25">
      <c r="A1210" s="20" t="s">
        <v>923</v>
      </c>
      <c r="B1210" s="20" t="s">
        <v>1269</v>
      </c>
      <c r="C1210" s="20" t="s">
        <v>927</v>
      </c>
      <c r="D1210" s="20" t="s">
        <v>23</v>
      </c>
      <c r="E1210" s="3">
        <v>15000</v>
      </c>
      <c r="F1210" s="3">
        <v>5543800</v>
      </c>
      <c r="G1210" s="3">
        <v>203845.53</v>
      </c>
      <c r="H1210" s="72">
        <v>2020</v>
      </c>
      <c r="I1210" s="28"/>
      <c r="J1210" s="28"/>
      <c r="R1210"/>
      <c r="W1210"/>
    </row>
    <row r="1211" spans="1:23" s="19" customFormat="1" x14ac:dyDescent="0.25">
      <c r="A1211" s="20" t="s">
        <v>923</v>
      </c>
      <c r="B1211" s="20" t="s">
        <v>1269</v>
      </c>
      <c r="C1211" s="20" t="s">
        <v>928</v>
      </c>
      <c r="D1211" s="20" t="s">
        <v>23</v>
      </c>
      <c r="E1211" s="3">
        <v>44932</v>
      </c>
      <c r="F1211" s="3">
        <v>1623800</v>
      </c>
      <c r="G1211" s="3">
        <v>59707.13</v>
      </c>
      <c r="H1211" s="72">
        <v>2020</v>
      </c>
      <c r="I1211" s="28"/>
      <c r="J1211" s="28"/>
      <c r="R1211"/>
      <c r="W1211"/>
    </row>
    <row r="1212" spans="1:23" s="19" customFormat="1" x14ac:dyDescent="0.25">
      <c r="A1212" s="20" t="s">
        <v>923</v>
      </c>
      <c r="B1212" s="20" t="s">
        <v>1269</v>
      </c>
      <c r="C1212" s="20" t="s">
        <v>929</v>
      </c>
      <c r="D1212" s="20" t="s">
        <v>23</v>
      </c>
      <c r="E1212" s="3">
        <v>81378</v>
      </c>
      <c r="F1212" s="3">
        <v>2462900</v>
      </c>
      <c r="G1212" s="3">
        <v>90560.83</v>
      </c>
      <c r="H1212" s="72">
        <v>2020</v>
      </c>
      <c r="I1212" s="28"/>
      <c r="J1212" s="28"/>
      <c r="R1212"/>
      <c r="W1212"/>
    </row>
    <row r="1213" spans="1:23" s="19" customFormat="1" x14ac:dyDescent="0.25">
      <c r="A1213" s="20" t="s">
        <v>923</v>
      </c>
      <c r="B1213" s="20" t="s">
        <v>1269</v>
      </c>
      <c r="C1213" s="20" t="s">
        <v>56</v>
      </c>
      <c r="D1213" s="20" t="s">
        <v>7</v>
      </c>
      <c r="E1213" s="3">
        <v>182043</v>
      </c>
      <c r="F1213" s="3">
        <v>21502800</v>
      </c>
      <c r="G1213" s="3">
        <v>790567.08206128271</v>
      </c>
      <c r="H1213" s="72">
        <v>2020</v>
      </c>
      <c r="I1213" s="28"/>
      <c r="J1213" s="28"/>
      <c r="R1213"/>
      <c r="W1213"/>
    </row>
    <row r="1214" spans="1:23" s="19" customFormat="1" x14ac:dyDescent="0.25">
      <c r="A1214" s="20" t="s">
        <v>923</v>
      </c>
      <c r="B1214" s="20" t="s">
        <v>1269</v>
      </c>
      <c r="C1214" s="20" t="s">
        <v>930</v>
      </c>
      <c r="D1214" s="20" t="s">
        <v>23</v>
      </c>
      <c r="E1214" s="3">
        <v>80000</v>
      </c>
      <c r="F1214" s="3">
        <v>9365400</v>
      </c>
      <c r="G1214" s="3">
        <v>344365.76</v>
      </c>
      <c r="H1214" s="72">
        <v>2020</v>
      </c>
      <c r="I1214" s="28"/>
      <c r="J1214" s="28"/>
      <c r="R1214"/>
      <c r="W1214"/>
    </row>
    <row r="1215" spans="1:23" s="19" customFormat="1" x14ac:dyDescent="0.25">
      <c r="A1215" s="20" t="s">
        <v>923</v>
      </c>
      <c r="B1215" s="20" t="s">
        <v>1269</v>
      </c>
      <c r="C1215" s="20" t="s">
        <v>931</v>
      </c>
      <c r="D1215" s="20" t="s">
        <v>23</v>
      </c>
      <c r="E1215" s="3">
        <v>46000</v>
      </c>
      <c r="F1215" s="3">
        <v>9760400</v>
      </c>
      <c r="G1215" s="3">
        <v>358889.91</v>
      </c>
      <c r="H1215" s="72">
        <v>2020</v>
      </c>
      <c r="I1215" s="28"/>
      <c r="J1215" s="28"/>
      <c r="R1215"/>
      <c r="W1215"/>
    </row>
    <row r="1216" spans="1:23" s="19" customFormat="1" x14ac:dyDescent="0.25">
      <c r="A1216" s="20" t="s">
        <v>923</v>
      </c>
      <c r="B1216" s="20" t="s">
        <v>1269</v>
      </c>
      <c r="C1216" s="20" t="s">
        <v>932</v>
      </c>
      <c r="D1216" s="20" t="s">
        <v>23</v>
      </c>
      <c r="E1216" s="3">
        <v>45000</v>
      </c>
      <c r="F1216" s="3">
        <v>3753800</v>
      </c>
      <c r="G1216" s="3">
        <v>138027.23000000001</v>
      </c>
      <c r="H1216" s="72">
        <v>2020</v>
      </c>
      <c r="I1216" s="28"/>
      <c r="J1216" s="28"/>
      <c r="R1216"/>
      <c r="W1216"/>
    </row>
    <row r="1217" spans="1:23" s="19" customFormat="1" x14ac:dyDescent="0.25">
      <c r="A1217" s="20" t="s">
        <v>923</v>
      </c>
      <c r="B1217" s="20" t="s">
        <v>1269</v>
      </c>
      <c r="C1217" s="20" t="s">
        <v>933</v>
      </c>
      <c r="D1217" s="20" t="s">
        <v>23</v>
      </c>
      <c r="E1217" s="3"/>
      <c r="F1217" s="3">
        <v>1500000</v>
      </c>
      <c r="G1217" s="3">
        <v>55155</v>
      </c>
      <c r="H1217" s="72">
        <v>2020</v>
      </c>
      <c r="I1217" s="28"/>
      <c r="J1217" s="28"/>
      <c r="R1217"/>
      <c r="W1217"/>
    </row>
    <row r="1218" spans="1:23" s="19" customFormat="1" x14ac:dyDescent="0.25">
      <c r="A1218" s="20" t="s">
        <v>1575</v>
      </c>
      <c r="B1218" s="20" t="s">
        <v>2095</v>
      </c>
      <c r="C1218" s="20" t="s">
        <v>2288</v>
      </c>
      <c r="D1218" s="20" t="s">
        <v>7</v>
      </c>
      <c r="E1218" s="3">
        <v>90004</v>
      </c>
      <c r="F1218" s="3">
        <v>3467800</v>
      </c>
      <c r="G1218" s="3">
        <v>150467.842</v>
      </c>
      <c r="H1218" s="72">
        <v>2018</v>
      </c>
      <c r="I1218" s="28"/>
      <c r="J1218" s="28"/>
      <c r="R1218"/>
      <c r="W1218"/>
    </row>
    <row r="1219" spans="1:23" s="19" customFormat="1" x14ac:dyDescent="0.25">
      <c r="A1219" s="20" t="s">
        <v>1575</v>
      </c>
      <c r="B1219" s="20" t="s">
        <v>2095</v>
      </c>
      <c r="C1219" s="20" t="s">
        <v>2289</v>
      </c>
      <c r="D1219" s="20" t="s">
        <v>7</v>
      </c>
      <c r="E1219" s="3">
        <v>385824</v>
      </c>
      <c r="F1219" s="3">
        <v>22000000</v>
      </c>
      <c r="G1219" s="3">
        <v>954580</v>
      </c>
      <c r="H1219" s="72">
        <v>2018</v>
      </c>
      <c r="I1219" s="28"/>
      <c r="J1219" s="28"/>
      <c r="R1219"/>
      <c r="W1219"/>
    </row>
    <row r="1220" spans="1:23" s="19" customFormat="1" x14ac:dyDescent="0.25">
      <c r="A1220" s="20" t="s">
        <v>1575</v>
      </c>
      <c r="B1220" s="20" t="s">
        <v>2095</v>
      </c>
      <c r="C1220" s="20" t="s">
        <v>2290</v>
      </c>
      <c r="D1220" s="20" t="s">
        <v>7</v>
      </c>
      <c r="E1220" s="3">
        <v>206265</v>
      </c>
      <c r="F1220" s="3">
        <v>12820000</v>
      </c>
      <c r="G1220" s="3">
        <v>556259.79999999993</v>
      </c>
      <c r="H1220" s="72">
        <v>2018</v>
      </c>
      <c r="I1220" s="28"/>
      <c r="J1220" s="28"/>
      <c r="R1220"/>
      <c r="W1220"/>
    </row>
    <row r="1221" spans="1:23" s="19" customFormat="1" x14ac:dyDescent="0.25">
      <c r="A1221" s="20" t="s">
        <v>1575</v>
      </c>
      <c r="B1221" s="20" t="s">
        <v>2095</v>
      </c>
      <c r="C1221" s="20" t="s">
        <v>2291</v>
      </c>
      <c r="D1221" s="20" t="s">
        <v>7</v>
      </c>
      <c r="E1221" s="3">
        <v>159086</v>
      </c>
      <c r="F1221" s="3">
        <v>10411000</v>
      </c>
      <c r="G1221" s="3">
        <v>451733.29</v>
      </c>
      <c r="H1221" s="72">
        <v>2018</v>
      </c>
      <c r="I1221" s="28"/>
      <c r="J1221" s="28"/>
      <c r="R1221"/>
      <c r="W1221"/>
    </row>
    <row r="1222" spans="1:23" s="19" customFormat="1" x14ac:dyDescent="0.25">
      <c r="A1222" s="20" t="s">
        <v>1575</v>
      </c>
      <c r="B1222" s="20" t="s">
        <v>2095</v>
      </c>
      <c r="C1222" s="20" t="s">
        <v>2292</v>
      </c>
      <c r="D1222" s="20" t="s">
        <v>7</v>
      </c>
      <c r="E1222" s="3">
        <v>156104</v>
      </c>
      <c r="F1222" s="3">
        <v>9004500</v>
      </c>
      <c r="G1222" s="3">
        <v>390705.255</v>
      </c>
      <c r="H1222" s="72">
        <v>2018</v>
      </c>
      <c r="I1222" s="28"/>
      <c r="J1222" s="28"/>
      <c r="R1222"/>
      <c r="W1222"/>
    </row>
    <row r="1223" spans="1:23" s="19" customFormat="1" x14ac:dyDescent="0.25">
      <c r="A1223" s="20" t="s">
        <v>1575</v>
      </c>
      <c r="B1223" s="20" t="s">
        <v>2095</v>
      </c>
      <c r="C1223" s="20" t="s">
        <v>2293</v>
      </c>
      <c r="D1223" s="20" t="s">
        <v>7</v>
      </c>
      <c r="E1223" s="3">
        <v>318337</v>
      </c>
      <c r="F1223" s="3">
        <v>5027900</v>
      </c>
      <c r="G1223" s="3">
        <v>218160.58099999998</v>
      </c>
      <c r="H1223" s="72">
        <v>2018</v>
      </c>
      <c r="I1223" s="28"/>
      <c r="J1223" s="28"/>
      <c r="R1223"/>
      <c r="W1223"/>
    </row>
    <row r="1224" spans="1:23" s="19" customFormat="1" x14ac:dyDescent="0.25">
      <c r="A1224" s="20" t="s">
        <v>1575</v>
      </c>
      <c r="B1224" s="20" t="s">
        <v>2095</v>
      </c>
      <c r="C1224" s="20" t="s">
        <v>2294</v>
      </c>
      <c r="D1224" s="20" t="s">
        <v>7</v>
      </c>
      <c r="E1224" s="3">
        <v>75489</v>
      </c>
      <c r="F1224" s="3">
        <v>6885400</v>
      </c>
      <c r="G1224" s="3">
        <v>298757.50599999999</v>
      </c>
      <c r="H1224" s="72">
        <v>2018</v>
      </c>
      <c r="I1224" s="28"/>
      <c r="J1224" s="28"/>
      <c r="R1224"/>
      <c r="W1224"/>
    </row>
    <row r="1225" spans="1:23" s="19" customFormat="1" x14ac:dyDescent="0.25">
      <c r="A1225" s="20" t="s">
        <v>1575</v>
      </c>
      <c r="B1225" s="20" t="s">
        <v>2095</v>
      </c>
      <c r="C1225" s="20" t="s">
        <v>2295</v>
      </c>
      <c r="D1225" s="20" t="s">
        <v>7</v>
      </c>
      <c r="E1225" s="3">
        <v>146670</v>
      </c>
      <c r="F1225" s="3">
        <v>151095700</v>
      </c>
      <c r="G1225" s="3">
        <v>6556042.4229999995</v>
      </c>
      <c r="H1225" s="72">
        <v>2018</v>
      </c>
      <c r="I1225" s="28"/>
      <c r="J1225" s="28"/>
      <c r="R1225"/>
      <c r="W1225"/>
    </row>
    <row r="1226" spans="1:23" s="19" customFormat="1" x14ac:dyDescent="0.25">
      <c r="A1226" s="20" t="s">
        <v>1575</v>
      </c>
      <c r="B1226" s="20" t="s">
        <v>2095</v>
      </c>
      <c r="C1226" s="20" t="s">
        <v>2296</v>
      </c>
      <c r="D1226" s="20" t="s">
        <v>7</v>
      </c>
      <c r="E1226" s="3">
        <v>158804</v>
      </c>
      <c r="F1226" s="3">
        <v>6885400</v>
      </c>
      <c r="G1226" s="3">
        <v>298757.50599999999</v>
      </c>
      <c r="H1226" s="72">
        <v>2018</v>
      </c>
      <c r="I1226" s="28"/>
      <c r="J1226" s="28"/>
      <c r="R1226"/>
      <c r="W1226"/>
    </row>
    <row r="1227" spans="1:23" s="19" customFormat="1" x14ac:dyDescent="0.25">
      <c r="A1227" s="20" t="s">
        <v>1575</v>
      </c>
      <c r="B1227" s="20" t="s">
        <v>2095</v>
      </c>
      <c r="C1227" s="20" t="s">
        <v>2297</v>
      </c>
      <c r="D1227" s="20" t="s">
        <v>7</v>
      </c>
      <c r="E1227" s="3">
        <v>170299</v>
      </c>
      <c r="F1227" s="3">
        <v>9800000</v>
      </c>
      <c r="G1227" s="3">
        <v>425222</v>
      </c>
      <c r="H1227" s="72">
        <v>2018</v>
      </c>
      <c r="I1227" s="28"/>
      <c r="J1227" s="28"/>
      <c r="R1227"/>
      <c r="W1227"/>
    </row>
    <row r="1228" spans="1:23" s="19" customFormat="1" x14ac:dyDescent="0.25">
      <c r="A1228" s="20" t="s">
        <v>1575</v>
      </c>
      <c r="B1228" s="20" t="s">
        <v>2095</v>
      </c>
      <c r="C1228" s="20" t="s">
        <v>2298</v>
      </c>
      <c r="D1228" s="20" t="s">
        <v>7</v>
      </c>
      <c r="E1228" s="3">
        <v>180804</v>
      </c>
      <c r="F1228" s="3">
        <v>14561600</v>
      </c>
      <c r="G1228" s="3">
        <v>631827.82400000002</v>
      </c>
      <c r="H1228" s="72">
        <v>2018</v>
      </c>
      <c r="I1228" s="28"/>
      <c r="J1228" s="28"/>
      <c r="R1228"/>
      <c r="W1228"/>
    </row>
    <row r="1229" spans="1:23" s="19" customFormat="1" x14ac:dyDescent="0.25">
      <c r="A1229" s="20" t="s">
        <v>1575</v>
      </c>
      <c r="B1229" s="20" t="s">
        <v>2095</v>
      </c>
      <c r="C1229" s="20" t="s">
        <v>2299</v>
      </c>
      <c r="D1229" s="20" t="s">
        <v>7</v>
      </c>
      <c r="E1229" s="3">
        <v>211774</v>
      </c>
      <c r="F1229" s="3">
        <v>4160000</v>
      </c>
      <c r="G1229" s="3">
        <v>180502.39999999999</v>
      </c>
      <c r="H1229" s="72">
        <v>2018</v>
      </c>
      <c r="I1229" s="28"/>
      <c r="J1229" s="28"/>
      <c r="R1229"/>
      <c r="W1229"/>
    </row>
    <row r="1230" spans="1:23" s="19" customFormat="1" x14ac:dyDescent="0.25">
      <c r="A1230" s="20" t="s">
        <v>1575</v>
      </c>
      <c r="B1230" s="20" t="s">
        <v>2095</v>
      </c>
      <c r="C1230" s="20" t="s">
        <v>2300</v>
      </c>
      <c r="D1230" s="20" t="s">
        <v>7</v>
      </c>
      <c r="E1230" s="3">
        <v>15377</v>
      </c>
      <c r="F1230" s="3">
        <v>3192900</v>
      </c>
      <c r="G1230" s="3">
        <v>138539.93099999998</v>
      </c>
      <c r="H1230" s="72">
        <v>2018</v>
      </c>
      <c r="I1230" s="28"/>
      <c r="J1230" s="28"/>
      <c r="R1230"/>
      <c r="W1230"/>
    </row>
    <row r="1231" spans="1:23" s="19" customFormat="1" x14ac:dyDescent="0.25">
      <c r="A1231" s="20" t="s">
        <v>1575</v>
      </c>
      <c r="B1231" s="20" t="s">
        <v>2095</v>
      </c>
      <c r="C1231" s="20" t="s">
        <v>2301</v>
      </c>
      <c r="D1231" s="20" t="s">
        <v>7</v>
      </c>
      <c r="E1231" s="3">
        <v>234805</v>
      </c>
      <c r="F1231" s="3">
        <v>7928200</v>
      </c>
      <c r="G1231" s="3">
        <v>344004.598</v>
      </c>
      <c r="H1231" s="72">
        <v>2018</v>
      </c>
      <c r="I1231" s="28"/>
      <c r="J1231" s="28"/>
      <c r="R1231"/>
      <c r="W1231"/>
    </row>
    <row r="1232" spans="1:23" x14ac:dyDescent="0.25">
      <c r="A1232" s="20" t="s">
        <v>1575</v>
      </c>
      <c r="B1232" s="20" t="s">
        <v>2095</v>
      </c>
      <c r="C1232" s="20" t="s">
        <v>2302</v>
      </c>
      <c r="D1232" s="20" t="s">
        <v>7</v>
      </c>
      <c r="E1232" s="3">
        <v>162351</v>
      </c>
      <c r="F1232" s="3">
        <v>11760000</v>
      </c>
      <c r="G1232" s="3">
        <v>510266.39999999997</v>
      </c>
      <c r="H1232" s="72">
        <v>2018</v>
      </c>
      <c r="I1232" s="28"/>
      <c r="J1232" s="28"/>
    </row>
    <row r="1233" spans="1:23" x14ac:dyDescent="0.25">
      <c r="A1233" s="20" t="s">
        <v>1575</v>
      </c>
      <c r="B1233" s="20" t="s">
        <v>2095</v>
      </c>
      <c r="C1233" s="20" t="s">
        <v>2303</v>
      </c>
      <c r="D1233" s="20" t="s">
        <v>7</v>
      </c>
      <c r="E1233" s="3">
        <v>19213</v>
      </c>
      <c r="F1233" s="3">
        <v>2985900</v>
      </c>
      <c r="G1233" s="3">
        <v>129558.201</v>
      </c>
      <c r="H1233" s="72">
        <v>2018</v>
      </c>
      <c r="I1233" s="28"/>
      <c r="J1233" s="28"/>
    </row>
    <row r="1234" spans="1:23" s="20" customFormat="1" x14ac:dyDescent="0.25">
      <c r="A1234" s="20" t="s">
        <v>1575</v>
      </c>
      <c r="B1234" s="20" t="s">
        <v>2095</v>
      </c>
      <c r="C1234" s="20" t="s">
        <v>2304</v>
      </c>
      <c r="D1234" s="20" t="s">
        <v>7</v>
      </c>
      <c r="E1234" s="3">
        <v>18197</v>
      </c>
      <c r="F1234" s="3">
        <v>4669500</v>
      </c>
      <c r="G1234" s="3">
        <v>202609.60499999998</v>
      </c>
      <c r="H1234" s="72">
        <v>2018</v>
      </c>
      <c r="I1234" s="28"/>
      <c r="J1234" s="28"/>
      <c r="R1234"/>
      <c r="W1234"/>
    </row>
    <row r="1235" spans="1:23" s="20" customFormat="1" x14ac:dyDescent="0.25">
      <c r="A1235" s="20" t="s">
        <v>1575</v>
      </c>
      <c r="B1235" s="20" t="s">
        <v>2095</v>
      </c>
      <c r="C1235" s="20" t="s">
        <v>2305</v>
      </c>
      <c r="D1235" s="20" t="s">
        <v>7</v>
      </c>
      <c r="E1235" s="3">
        <v>66259</v>
      </c>
      <c r="F1235" s="3">
        <v>4555300</v>
      </c>
      <c r="G1235" s="3">
        <v>197654.467</v>
      </c>
      <c r="H1235" s="72">
        <v>2018</v>
      </c>
      <c r="I1235" s="28"/>
      <c r="J1235" s="28"/>
      <c r="R1235"/>
      <c r="W1235"/>
    </row>
    <row r="1236" spans="1:23" s="20" customFormat="1" x14ac:dyDescent="0.25">
      <c r="A1236" s="20" t="s">
        <v>1575</v>
      </c>
      <c r="B1236" s="20" t="s">
        <v>2095</v>
      </c>
      <c r="C1236" s="20" t="s">
        <v>2306</v>
      </c>
      <c r="D1236" s="20" t="s">
        <v>7</v>
      </c>
      <c r="E1236" s="3">
        <v>79094</v>
      </c>
      <c r="F1236" s="3">
        <v>9114400</v>
      </c>
      <c r="G1236" s="3">
        <v>395473.81599999999</v>
      </c>
      <c r="H1236" s="72">
        <v>2018</v>
      </c>
      <c r="I1236" s="28"/>
      <c r="J1236" s="28"/>
      <c r="R1236"/>
      <c r="W1236"/>
    </row>
    <row r="1237" spans="1:23" s="20" customFormat="1" x14ac:dyDescent="0.25">
      <c r="A1237" s="20" t="s">
        <v>1575</v>
      </c>
      <c r="B1237" s="20" t="s">
        <v>2095</v>
      </c>
      <c r="C1237" s="20" t="s">
        <v>2307</v>
      </c>
      <c r="D1237" s="20" t="s">
        <v>7</v>
      </c>
      <c r="E1237" s="3">
        <v>35665</v>
      </c>
      <c r="F1237" s="3">
        <v>6335000</v>
      </c>
      <c r="G1237" s="3">
        <v>274875.64999999997</v>
      </c>
      <c r="H1237" s="72">
        <v>2018</v>
      </c>
      <c r="I1237" s="28"/>
      <c r="J1237" s="28"/>
      <c r="R1237"/>
      <c r="W1237"/>
    </row>
    <row r="1238" spans="1:23" s="20" customFormat="1" x14ac:dyDescent="0.25">
      <c r="A1238" s="20" t="s">
        <v>1575</v>
      </c>
      <c r="B1238" s="20" t="s">
        <v>2095</v>
      </c>
      <c r="C1238" s="20" t="s">
        <v>2308</v>
      </c>
      <c r="D1238" s="20" t="s">
        <v>7</v>
      </c>
      <c r="E1238" s="3">
        <v>34974</v>
      </c>
      <c r="F1238" s="3">
        <v>4030200</v>
      </c>
      <c r="G1238" s="3">
        <v>174870.378</v>
      </c>
      <c r="H1238" s="72">
        <v>2018</v>
      </c>
      <c r="I1238" s="28"/>
      <c r="J1238" s="28"/>
      <c r="R1238"/>
      <c r="W1238"/>
    </row>
    <row r="1239" spans="1:23" s="20" customFormat="1" x14ac:dyDescent="0.25">
      <c r="A1239" s="20" t="s">
        <v>1575</v>
      </c>
      <c r="B1239" s="20" t="s">
        <v>2095</v>
      </c>
      <c r="C1239" s="20" t="s">
        <v>2309</v>
      </c>
      <c r="D1239" s="20" t="s">
        <v>7</v>
      </c>
      <c r="E1239" s="3">
        <v>115929</v>
      </c>
      <c r="F1239" s="3">
        <v>1721000</v>
      </c>
      <c r="G1239" s="3">
        <v>74674.19</v>
      </c>
      <c r="H1239" s="72">
        <v>2018</v>
      </c>
      <c r="I1239" s="28"/>
      <c r="J1239" s="28"/>
      <c r="R1239"/>
      <c r="W1239"/>
    </row>
    <row r="1240" spans="1:23" s="20" customFormat="1" x14ac:dyDescent="0.25">
      <c r="A1240" s="20" t="s">
        <v>1575</v>
      </c>
      <c r="B1240" s="20" t="s">
        <v>2095</v>
      </c>
      <c r="C1240" s="20" t="s">
        <v>2310</v>
      </c>
      <c r="D1240" s="20" t="s">
        <v>7</v>
      </c>
      <c r="E1240" s="3">
        <v>31265</v>
      </c>
      <c r="F1240" s="3">
        <v>5076100</v>
      </c>
      <c r="G1240" s="3">
        <v>220251.97899999999</v>
      </c>
      <c r="H1240" s="72">
        <v>2018</v>
      </c>
      <c r="I1240" s="28"/>
      <c r="J1240" s="28"/>
      <c r="R1240"/>
      <c r="W1240"/>
    </row>
    <row r="1241" spans="1:23" s="20" customFormat="1" x14ac:dyDescent="0.25">
      <c r="A1241" s="20" t="s">
        <v>1575</v>
      </c>
      <c r="B1241" s="20" t="s">
        <v>2095</v>
      </c>
      <c r="C1241" s="20" t="s">
        <v>2311</v>
      </c>
      <c r="D1241" s="20" t="s">
        <v>7</v>
      </c>
      <c r="E1241" s="3">
        <v>32267</v>
      </c>
      <c r="F1241" s="3">
        <v>5097510</v>
      </c>
      <c r="G1241" s="3">
        <v>221180.9589</v>
      </c>
      <c r="H1241" s="72">
        <v>2018</v>
      </c>
      <c r="I1241" s="28"/>
      <c r="J1241" s="28"/>
      <c r="R1241"/>
      <c r="W1241"/>
    </row>
    <row r="1242" spans="1:23" s="20" customFormat="1" x14ac:dyDescent="0.25">
      <c r="A1242" s="20" t="s">
        <v>1575</v>
      </c>
      <c r="B1242" s="20" t="s">
        <v>2095</v>
      </c>
      <c r="C1242" s="20" t="s">
        <v>2312</v>
      </c>
      <c r="D1242" s="20" t="s">
        <v>7</v>
      </c>
      <c r="E1242" s="3">
        <v>20678</v>
      </c>
      <c r="F1242" s="3">
        <v>4954300</v>
      </c>
      <c r="G1242" s="3">
        <v>214967.07699999999</v>
      </c>
      <c r="H1242" s="72">
        <v>2018</v>
      </c>
      <c r="I1242" s="28"/>
      <c r="J1242" s="28"/>
      <c r="R1242"/>
      <c r="W1242"/>
    </row>
    <row r="1243" spans="1:23" s="20" customFormat="1" x14ac:dyDescent="0.25">
      <c r="A1243" s="20" t="s">
        <v>1575</v>
      </c>
      <c r="B1243" s="20" t="s">
        <v>2095</v>
      </c>
      <c r="C1243" s="20" t="s">
        <v>2313</v>
      </c>
      <c r="D1243" s="20" t="s">
        <v>7</v>
      </c>
      <c r="E1243" s="3">
        <v>85957</v>
      </c>
      <c r="F1243" s="3">
        <v>3736200</v>
      </c>
      <c r="G1243" s="3">
        <v>162113.71799999999</v>
      </c>
      <c r="H1243" s="72">
        <v>2018</v>
      </c>
      <c r="I1243" s="28"/>
      <c r="J1243" s="28"/>
      <c r="R1243"/>
      <c r="W1243"/>
    </row>
    <row r="1244" spans="1:23" s="20" customFormat="1" x14ac:dyDescent="0.25">
      <c r="A1244" s="20" t="s">
        <v>1575</v>
      </c>
      <c r="B1244" s="20" t="s">
        <v>2095</v>
      </c>
      <c r="C1244" s="20" t="s">
        <v>2314</v>
      </c>
      <c r="D1244" s="20" t="s">
        <v>7</v>
      </c>
      <c r="E1244" s="3">
        <v>99682</v>
      </c>
      <c r="F1244" s="3">
        <v>3818516</v>
      </c>
      <c r="G1244" s="3">
        <v>165685.40923999998</v>
      </c>
      <c r="H1244" s="72">
        <v>2018</v>
      </c>
      <c r="I1244" s="28"/>
      <c r="J1244" s="28"/>
      <c r="R1244"/>
      <c r="W1244"/>
    </row>
    <row r="1245" spans="1:23" s="20" customFormat="1" x14ac:dyDescent="0.25">
      <c r="A1245" s="20" t="s">
        <v>934</v>
      </c>
      <c r="B1245" s="20" t="s">
        <v>1270</v>
      </c>
      <c r="C1245" s="20" t="s">
        <v>3795</v>
      </c>
      <c r="D1245" s="20" t="s">
        <v>23</v>
      </c>
      <c r="E1245" s="3">
        <v>355775</v>
      </c>
      <c r="F1245" s="3">
        <v>2278930</v>
      </c>
      <c r="G1245" s="3">
        <v>89037.594287407919</v>
      </c>
      <c r="H1245" s="72">
        <v>2020</v>
      </c>
      <c r="I1245" s="28"/>
      <c r="J1245" s="28"/>
      <c r="R1245"/>
      <c r="W1245"/>
    </row>
    <row r="1246" spans="1:23" s="20" customFormat="1" x14ac:dyDescent="0.25">
      <c r="A1246" s="20" t="s">
        <v>934</v>
      </c>
      <c r="B1246" s="20" t="s">
        <v>1270</v>
      </c>
      <c r="C1246" s="20" t="s">
        <v>3796</v>
      </c>
      <c r="D1246" s="20" t="s">
        <v>49</v>
      </c>
      <c r="E1246" s="3"/>
      <c r="F1246" s="3"/>
      <c r="G1246" s="3"/>
      <c r="H1246" s="72">
        <v>2020</v>
      </c>
      <c r="I1246" s="28"/>
      <c r="J1246" s="28"/>
      <c r="R1246"/>
      <c r="W1246"/>
    </row>
    <row r="1247" spans="1:23" s="20" customFormat="1" x14ac:dyDescent="0.25">
      <c r="A1247" s="20" t="s">
        <v>1580</v>
      </c>
      <c r="B1247" s="20" t="s">
        <v>2103</v>
      </c>
      <c r="C1247" s="20" t="s">
        <v>2315</v>
      </c>
      <c r="D1247" s="20" t="s">
        <v>7</v>
      </c>
      <c r="E1247" s="3">
        <v>115625</v>
      </c>
      <c r="F1247" s="3">
        <v>8940600</v>
      </c>
      <c r="G1247" s="3">
        <v>488603.79</v>
      </c>
      <c r="H1247" s="72">
        <v>2019</v>
      </c>
      <c r="I1247" s="28"/>
      <c r="J1247" s="28"/>
      <c r="R1247"/>
      <c r="W1247"/>
    </row>
    <row r="1248" spans="1:23" s="20" customFormat="1" x14ac:dyDescent="0.25">
      <c r="A1248" s="20" t="s">
        <v>1580</v>
      </c>
      <c r="B1248" s="20" t="s">
        <v>2103</v>
      </c>
      <c r="C1248" s="20" t="s">
        <v>2316</v>
      </c>
      <c r="D1248" s="20" t="s">
        <v>7</v>
      </c>
      <c r="E1248" s="3">
        <v>226659</v>
      </c>
      <c r="F1248" s="3">
        <v>13425300</v>
      </c>
      <c r="G1248" s="3">
        <v>733692.65</v>
      </c>
      <c r="H1248" s="72">
        <v>2019</v>
      </c>
      <c r="I1248" s="28"/>
      <c r="J1248" s="28"/>
      <c r="R1248"/>
      <c r="W1248"/>
    </row>
    <row r="1249" spans="1:23" s="20" customFormat="1" x14ac:dyDescent="0.25">
      <c r="A1249" s="20" t="s">
        <v>1580</v>
      </c>
      <c r="B1249" s="20" t="s">
        <v>2103</v>
      </c>
      <c r="C1249" s="20" t="s">
        <v>2317</v>
      </c>
      <c r="D1249" s="20" t="s">
        <v>7</v>
      </c>
      <c r="E1249" s="3">
        <v>67281</v>
      </c>
      <c r="F1249" s="3">
        <v>5835300</v>
      </c>
      <c r="G1249" s="3">
        <v>318899.15000000002</v>
      </c>
      <c r="H1249" s="72">
        <v>2019</v>
      </c>
      <c r="I1249" s="28"/>
      <c r="J1249" s="28"/>
      <c r="R1249"/>
      <c r="W1249"/>
    </row>
    <row r="1250" spans="1:23" s="20" customFormat="1" x14ac:dyDescent="0.25">
      <c r="A1250" s="20" t="s">
        <v>1580</v>
      </c>
      <c r="B1250" s="20" t="s">
        <v>2103</v>
      </c>
      <c r="C1250" s="20" t="s">
        <v>2318</v>
      </c>
      <c r="D1250" s="20" t="s">
        <v>49</v>
      </c>
      <c r="E1250" s="3">
        <v>50000</v>
      </c>
      <c r="F1250" s="3">
        <v>18689500</v>
      </c>
      <c r="G1250" s="3">
        <v>1021381.18</v>
      </c>
      <c r="H1250" s="72">
        <v>2019</v>
      </c>
      <c r="I1250" s="28"/>
      <c r="J1250" s="28"/>
      <c r="R1250"/>
      <c r="W1250"/>
    </row>
    <row r="1251" spans="1:23" s="20" customFormat="1" x14ac:dyDescent="0.25">
      <c r="A1251" s="20" t="s">
        <v>1080</v>
      </c>
      <c r="B1251" s="20" t="s">
        <v>1271</v>
      </c>
      <c r="C1251" s="20" t="s">
        <v>3797</v>
      </c>
      <c r="D1251" s="20" t="s">
        <v>49</v>
      </c>
      <c r="E1251" s="3">
        <v>2520</v>
      </c>
      <c r="F1251" s="3">
        <v>291900</v>
      </c>
      <c r="G1251" s="3">
        <v>9092.69</v>
      </c>
      <c r="H1251" s="72">
        <v>2020</v>
      </c>
      <c r="I1251" s="28"/>
      <c r="J1251" s="28"/>
      <c r="R1251"/>
      <c r="W1251"/>
    </row>
    <row r="1252" spans="1:23" s="20" customFormat="1" x14ac:dyDescent="0.25">
      <c r="A1252" s="20" t="s">
        <v>935</v>
      </c>
      <c r="B1252" s="20" t="s">
        <v>1272</v>
      </c>
      <c r="C1252" s="20" t="s">
        <v>3798</v>
      </c>
      <c r="E1252" s="3"/>
      <c r="F1252" s="3"/>
      <c r="G1252" s="3"/>
      <c r="H1252" s="72">
        <v>2020</v>
      </c>
      <c r="I1252" s="28"/>
      <c r="J1252" s="28"/>
      <c r="R1252"/>
      <c r="W1252"/>
    </row>
    <row r="1253" spans="1:23" s="20" customFormat="1" x14ac:dyDescent="0.25">
      <c r="A1253" s="20" t="s">
        <v>935</v>
      </c>
      <c r="B1253" s="20" t="s">
        <v>1272</v>
      </c>
      <c r="C1253" s="20" t="s">
        <v>3799</v>
      </c>
      <c r="D1253" s="20" t="s">
        <v>23</v>
      </c>
      <c r="E1253" s="3">
        <v>271846.76</v>
      </c>
      <c r="F1253" s="3">
        <v>34517000</v>
      </c>
      <c r="G1253" s="3">
        <v>271846.76</v>
      </c>
      <c r="H1253" s="72">
        <v>2020</v>
      </c>
      <c r="I1253" s="28"/>
      <c r="J1253" s="28"/>
      <c r="R1253"/>
      <c r="W1253"/>
    </row>
    <row r="1254" spans="1:23" s="20" customFormat="1" x14ac:dyDescent="0.25">
      <c r="A1254" s="20" t="s">
        <v>935</v>
      </c>
      <c r="B1254" s="20" t="s">
        <v>1272</v>
      </c>
      <c r="C1254" s="20" t="s">
        <v>3800</v>
      </c>
      <c r="D1254" s="20" t="s">
        <v>23</v>
      </c>
      <c r="E1254" s="3">
        <v>177000.24</v>
      </c>
      <c r="F1254" s="3">
        <v>29000000</v>
      </c>
      <c r="G1254" s="3">
        <v>177000.24</v>
      </c>
      <c r="H1254" s="72">
        <v>2020</v>
      </c>
      <c r="I1254" s="28"/>
      <c r="J1254" s="28"/>
      <c r="R1254"/>
      <c r="W1254"/>
    </row>
    <row r="1255" spans="1:23" s="20" customFormat="1" x14ac:dyDescent="0.25">
      <c r="A1255" s="20" t="s">
        <v>935</v>
      </c>
      <c r="B1255" s="20" t="s">
        <v>1272</v>
      </c>
      <c r="C1255" s="20" t="s">
        <v>3801</v>
      </c>
      <c r="D1255" s="20" t="s">
        <v>23</v>
      </c>
      <c r="E1255" s="3">
        <v>271846.76</v>
      </c>
      <c r="F1255" s="3">
        <v>20088000</v>
      </c>
      <c r="G1255" s="3">
        <v>271846.76</v>
      </c>
      <c r="H1255" s="72">
        <v>2020</v>
      </c>
      <c r="I1255" s="28"/>
      <c r="J1255" s="28"/>
      <c r="R1255"/>
      <c r="W1255"/>
    </row>
    <row r="1256" spans="1:23" s="20" customFormat="1" x14ac:dyDescent="0.25">
      <c r="A1256" s="20" t="s">
        <v>936</v>
      </c>
      <c r="B1256" s="20" t="s">
        <v>1273</v>
      </c>
      <c r="C1256" s="20" t="s">
        <v>937</v>
      </c>
      <c r="D1256" s="20" t="s">
        <v>7</v>
      </c>
      <c r="E1256" s="3">
        <v>42000</v>
      </c>
      <c r="F1256" s="3">
        <v>5894900</v>
      </c>
      <c r="G1256" s="3">
        <v>289380.64</v>
      </c>
      <c r="H1256" s="72">
        <v>2019</v>
      </c>
      <c r="I1256" s="28"/>
      <c r="J1256" s="28"/>
      <c r="R1256"/>
      <c r="W1256"/>
    </row>
    <row r="1257" spans="1:23" s="20" customFormat="1" x14ac:dyDescent="0.25">
      <c r="A1257" s="20" t="s">
        <v>936</v>
      </c>
      <c r="B1257" s="20" t="s">
        <v>1273</v>
      </c>
      <c r="C1257" s="20" t="s">
        <v>938</v>
      </c>
      <c r="D1257" s="20" t="s">
        <v>7</v>
      </c>
      <c r="E1257" s="3">
        <v>160000</v>
      </c>
      <c r="F1257" s="3">
        <v>3468700</v>
      </c>
      <c r="G1257" s="3">
        <v>170278.48</v>
      </c>
      <c r="H1257" s="72">
        <v>2019</v>
      </c>
      <c r="I1257" s="28"/>
      <c r="J1257" s="28"/>
      <c r="R1257"/>
      <c r="W1257"/>
    </row>
    <row r="1258" spans="1:23" s="20" customFormat="1" x14ac:dyDescent="0.25">
      <c r="A1258" s="20" t="s">
        <v>936</v>
      </c>
      <c r="B1258" s="20" t="s">
        <v>1273</v>
      </c>
      <c r="C1258" s="20" t="s">
        <v>939</v>
      </c>
      <c r="D1258" s="20" t="s">
        <v>7</v>
      </c>
      <c r="E1258" s="3">
        <v>23560.22</v>
      </c>
      <c r="F1258" s="3">
        <v>5610100</v>
      </c>
      <c r="G1258" s="3">
        <v>275399.81</v>
      </c>
      <c r="H1258" s="72">
        <v>2019</v>
      </c>
      <c r="I1258" s="28"/>
      <c r="J1258" s="28"/>
      <c r="R1258"/>
      <c r="W1258"/>
    </row>
    <row r="1259" spans="1:23" s="20" customFormat="1" x14ac:dyDescent="0.25">
      <c r="A1259" s="20" t="s">
        <v>936</v>
      </c>
      <c r="B1259" s="20" t="s">
        <v>1273</v>
      </c>
      <c r="C1259" s="20" t="s">
        <v>940</v>
      </c>
      <c r="D1259" s="20" t="s">
        <v>7</v>
      </c>
      <c r="E1259" s="3">
        <v>0</v>
      </c>
      <c r="F1259" s="3">
        <v>2056300</v>
      </c>
      <c r="G1259" s="3">
        <v>100943.77</v>
      </c>
      <c r="H1259" s="72">
        <v>2019</v>
      </c>
      <c r="I1259" s="28"/>
      <c r="J1259" s="28"/>
      <c r="R1259"/>
      <c r="W1259"/>
    </row>
    <row r="1260" spans="1:23" x14ac:dyDescent="0.25">
      <c r="A1260" s="20" t="s">
        <v>941</v>
      </c>
      <c r="B1260" s="20" t="s">
        <v>1274</v>
      </c>
      <c r="C1260" s="20" t="s">
        <v>942</v>
      </c>
      <c r="D1260" s="20" t="s">
        <v>7</v>
      </c>
      <c r="E1260" s="3">
        <v>60000</v>
      </c>
      <c r="F1260" s="3">
        <v>6365400</v>
      </c>
      <c r="G1260" s="3">
        <v>261490.63</v>
      </c>
      <c r="H1260" s="72">
        <v>2019</v>
      </c>
      <c r="I1260" s="28"/>
      <c r="J1260" s="28"/>
    </row>
    <row r="1261" spans="1:23" x14ac:dyDescent="0.25">
      <c r="A1261" s="20" t="s">
        <v>941</v>
      </c>
      <c r="B1261" s="20" t="s">
        <v>1274</v>
      </c>
      <c r="C1261" s="20" t="s">
        <v>943</v>
      </c>
      <c r="D1261" s="20" t="s">
        <v>7</v>
      </c>
      <c r="E1261" s="3">
        <v>25508.400000000001</v>
      </c>
      <c r="F1261" s="3">
        <v>7079500</v>
      </c>
      <c r="G1261" s="3">
        <v>290825.86</v>
      </c>
      <c r="H1261" s="72">
        <v>2019</v>
      </c>
      <c r="I1261" s="28"/>
      <c r="J1261" s="28"/>
    </row>
    <row r="1262" spans="1:23" x14ac:dyDescent="0.25">
      <c r="A1262" s="20" t="s">
        <v>941</v>
      </c>
      <c r="B1262" s="20" t="s">
        <v>1274</v>
      </c>
      <c r="C1262" s="20" t="s">
        <v>944</v>
      </c>
      <c r="D1262" s="20" t="s">
        <v>23</v>
      </c>
      <c r="E1262" s="3">
        <v>54676</v>
      </c>
      <c r="F1262" s="3">
        <v>3600000</v>
      </c>
      <c r="G1262" s="3">
        <v>147888</v>
      </c>
      <c r="H1262" s="72">
        <v>2019</v>
      </c>
      <c r="I1262" s="28"/>
      <c r="J1262" s="28"/>
    </row>
    <row r="1263" spans="1:23" x14ac:dyDescent="0.25">
      <c r="A1263" s="20" t="s">
        <v>945</v>
      </c>
      <c r="B1263" s="20" t="s">
        <v>1275</v>
      </c>
      <c r="C1263" s="20" t="s">
        <v>946</v>
      </c>
      <c r="D1263" s="20" t="s">
        <v>7</v>
      </c>
      <c r="E1263" s="3">
        <v>365004</v>
      </c>
      <c r="F1263" s="3">
        <v>11050000</v>
      </c>
      <c r="G1263" s="3">
        <v>763997</v>
      </c>
      <c r="H1263" s="72">
        <v>2019</v>
      </c>
      <c r="I1263" s="28"/>
      <c r="J1263" s="28"/>
    </row>
    <row r="1264" spans="1:23" s="28" customFormat="1" x14ac:dyDescent="0.25">
      <c r="A1264" s="28" t="s">
        <v>945</v>
      </c>
      <c r="B1264" s="28" t="s">
        <v>1275</v>
      </c>
      <c r="C1264" s="28" t="s">
        <v>947</v>
      </c>
      <c r="D1264" s="28" t="s">
        <v>7</v>
      </c>
      <c r="E1264" s="3">
        <v>18000</v>
      </c>
      <c r="F1264" s="3">
        <v>6077500</v>
      </c>
      <c r="G1264" s="3">
        <v>420198.35</v>
      </c>
      <c r="H1264" s="72">
        <v>2019</v>
      </c>
      <c r="R1264"/>
      <c r="W1264"/>
    </row>
    <row r="1265" spans="1:23" s="28" customFormat="1" x14ac:dyDescent="0.25">
      <c r="A1265" s="28" t="s">
        <v>948</v>
      </c>
      <c r="B1265" s="28" t="s">
        <v>1276</v>
      </c>
      <c r="C1265" s="28" t="s">
        <v>770</v>
      </c>
      <c r="D1265" s="28" t="s">
        <v>7</v>
      </c>
      <c r="E1265" s="3">
        <v>90000</v>
      </c>
      <c r="F1265" s="3">
        <v>5922800</v>
      </c>
      <c r="G1265" s="3">
        <v>199894.5</v>
      </c>
      <c r="H1265" s="72">
        <v>2020</v>
      </c>
      <c r="R1265"/>
      <c r="W1265"/>
    </row>
    <row r="1266" spans="1:23" s="28" customFormat="1" x14ac:dyDescent="0.25">
      <c r="A1266" s="28" t="s">
        <v>949</v>
      </c>
      <c r="B1266" s="28" t="s">
        <v>1277</v>
      </c>
      <c r="C1266" s="28" t="s">
        <v>3802</v>
      </c>
      <c r="D1266" s="28" t="s">
        <v>7</v>
      </c>
      <c r="E1266" s="3">
        <v>4102.21</v>
      </c>
      <c r="F1266" s="3">
        <v>220200</v>
      </c>
      <c r="G1266" s="3">
        <v>7922.7960000000003</v>
      </c>
      <c r="H1266" s="72">
        <v>2020</v>
      </c>
      <c r="R1266"/>
      <c r="W1266"/>
    </row>
    <row r="1267" spans="1:23" s="28" customFormat="1" x14ac:dyDescent="0.25">
      <c r="A1267" s="28" t="s">
        <v>949</v>
      </c>
      <c r="B1267" s="28" t="s">
        <v>1277</v>
      </c>
      <c r="C1267" s="28" t="s">
        <v>596</v>
      </c>
      <c r="D1267" s="28" t="s">
        <v>7</v>
      </c>
      <c r="E1267" s="3">
        <v>22715.5</v>
      </c>
      <c r="F1267" s="3">
        <v>297900</v>
      </c>
      <c r="G1267" s="3">
        <v>10718.441999999999</v>
      </c>
      <c r="H1267" s="72">
        <v>2020</v>
      </c>
      <c r="R1267"/>
      <c r="W1267"/>
    </row>
    <row r="1268" spans="1:23" s="28" customFormat="1" x14ac:dyDescent="0.25">
      <c r="A1268" s="28" t="s">
        <v>950</v>
      </c>
      <c r="B1268" s="28" t="s">
        <v>1278</v>
      </c>
      <c r="C1268" s="28" t="s">
        <v>3803</v>
      </c>
      <c r="D1268" s="28" t="s">
        <v>7</v>
      </c>
      <c r="E1268" s="3">
        <v>29257.93</v>
      </c>
      <c r="F1268" s="3"/>
      <c r="G1268" s="3"/>
      <c r="H1268" s="72">
        <v>2020</v>
      </c>
      <c r="R1268"/>
      <c r="W1268"/>
    </row>
    <row r="1269" spans="1:23" s="28" customFormat="1" x14ac:dyDescent="0.25">
      <c r="A1269" s="28" t="s">
        <v>951</v>
      </c>
      <c r="B1269" s="28" t="s">
        <v>952</v>
      </c>
      <c r="C1269" s="28" t="s">
        <v>953</v>
      </c>
      <c r="D1269" s="28" t="s">
        <v>7</v>
      </c>
      <c r="E1269" s="3">
        <v>331790.19</v>
      </c>
      <c r="F1269" s="3">
        <v>13393700</v>
      </c>
      <c r="G1269" s="3">
        <v>268543.685</v>
      </c>
      <c r="H1269" s="72">
        <v>2019</v>
      </c>
      <c r="R1269"/>
      <c r="W1269"/>
    </row>
    <row r="1270" spans="1:23" s="28" customFormat="1" x14ac:dyDescent="0.25">
      <c r="A1270" s="28" t="s">
        <v>951</v>
      </c>
      <c r="B1270" s="28" t="s">
        <v>952</v>
      </c>
      <c r="C1270" s="28" t="s">
        <v>954</v>
      </c>
      <c r="D1270" s="28" t="s">
        <v>7</v>
      </c>
      <c r="E1270" s="3">
        <v>24894.75</v>
      </c>
      <c r="F1270" s="3">
        <v>7603200</v>
      </c>
      <c r="G1270" s="3">
        <v>152444.15999999997</v>
      </c>
      <c r="H1270" s="72">
        <v>2019</v>
      </c>
      <c r="R1270"/>
      <c r="W1270"/>
    </row>
    <row r="1271" spans="1:23" s="28" customFormat="1" x14ac:dyDescent="0.25">
      <c r="A1271" s="28" t="s">
        <v>951</v>
      </c>
      <c r="B1271" s="28" t="s">
        <v>952</v>
      </c>
      <c r="C1271" s="28" t="s">
        <v>955</v>
      </c>
      <c r="D1271" s="28" t="s">
        <v>7</v>
      </c>
      <c r="E1271" s="3">
        <v>9758.2099999999991</v>
      </c>
      <c r="F1271" s="3">
        <v>2869800</v>
      </c>
      <c r="G1271" s="3">
        <v>57539.49</v>
      </c>
      <c r="H1271" s="72">
        <v>2019</v>
      </c>
      <c r="R1271"/>
      <c r="W1271"/>
    </row>
    <row r="1272" spans="1:23" s="28" customFormat="1" x14ac:dyDescent="0.25">
      <c r="A1272" s="28" t="s">
        <v>957</v>
      </c>
      <c r="B1272" s="28" t="s">
        <v>1279</v>
      </c>
      <c r="C1272" s="28" t="s">
        <v>958</v>
      </c>
      <c r="D1272" s="28" t="s">
        <v>49</v>
      </c>
      <c r="E1272" s="3">
        <v>263076.07</v>
      </c>
      <c r="F1272" s="3">
        <v>24192000</v>
      </c>
      <c r="G1272" s="3">
        <v>805593.59999999998</v>
      </c>
      <c r="H1272" s="72">
        <v>2020</v>
      </c>
      <c r="R1272"/>
      <c r="W1272"/>
    </row>
    <row r="1273" spans="1:23" s="28" customFormat="1" x14ac:dyDescent="0.25">
      <c r="A1273" s="28" t="s">
        <v>957</v>
      </c>
      <c r="B1273" s="28" t="s">
        <v>1279</v>
      </c>
      <c r="C1273" s="28" t="s">
        <v>959</v>
      </c>
      <c r="D1273" s="28" t="s">
        <v>49</v>
      </c>
      <c r="E1273" s="3">
        <v>441905.72</v>
      </c>
      <c r="F1273" s="3">
        <v>30240000</v>
      </c>
      <c r="G1273" s="3">
        <v>1052352</v>
      </c>
      <c r="H1273" s="72">
        <v>2020</v>
      </c>
      <c r="R1273"/>
      <c r="W1273"/>
    </row>
    <row r="1274" spans="1:23" s="28" customFormat="1" x14ac:dyDescent="0.25">
      <c r="A1274" s="28" t="s">
        <v>960</v>
      </c>
      <c r="B1274" s="28" t="s">
        <v>1280</v>
      </c>
      <c r="C1274" s="28" t="s">
        <v>961</v>
      </c>
      <c r="D1274" s="28" t="s">
        <v>7</v>
      </c>
      <c r="E1274" s="22">
        <v>52229</v>
      </c>
      <c r="F1274" s="22">
        <v>2820000</v>
      </c>
      <c r="G1274" s="3">
        <v>65367.6</v>
      </c>
      <c r="H1274" s="72">
        <v>2020</v>
      </c>
      <c r="R1274"/>
      <c r="W1274"/>
    </row>
    <row r="1275" spans="1:23" s="28" customFormat="1" x14ac:dyDescent="0.25">
      <c r="A1275" s="28" t="s">
        <v>960</v>
      </c>
      <c r="B1275" s="28" t="s">
        <v>1280</v>
      </c>
      <c r="C1275" s="28" t="s">
        <v>962</v>
      </c>
      <c r="D1275" s="28" t="s">
        <v>7</v>
      </c>
      <c r="E1275" s="3">
        <v>43307</v>
      </c>
      <c r="F1275" s="3">
        <v>5840000</v>
      </c>
      <c r="G1275" s="3">
        <v>135371.20000000001</v>
      </c>
      <c r="H1275" s="72">
        <v>2020</v>
      </c>
      <c r="R1275"/>
      <c r="W1275"/>
    </row>
    <row r="1276" spans="1:23" s="28" customFormat="1" x14ac:dyDescent="0.25">
      <c r="A1276" s="28" t="s">
        <v>960</v>
      </c>
      <c r="B1276" s="28" t="s">
        <v>1280</v>
      </c>
      <c r="C1276" s="28" t="s">
        <v>963</v>
      </c>
      <c r="D1276" s="28" t="s">
        <v>7</v>
      </c>
      <c r="E1276" s="3">
        <v>284985</v>
      </c>
      <c r="F1276" s="3">
        <v>1736300</v>
      </c>
      <c r="G1276" s="3">
        <v>40247.434000000001</v>
      </c>
      <c r="H1276" s="72">
        <v>2020</v>
      </c>
      <c r="R1276"/>
      <c r="W1276"/>
    </row>
    <row r="1277" spans="1:23" s="28" customFormat="1" x14ac:dyDescent="0.25">
      <c r="A1277" s="28" t="s">
        <v>960</v>
      </c>
      <c r="B1277" s="28" t="s">
        <v>1280</v>
      </c>
      <c r="C1277" s="28" t="s">
        <v>964</v>
      </c>
      <c r="D1277" s="28" t="s">
        <v>7</v>
      </c>
      <c r="E1277" s="3">
        <v>33775</v>
      </c>
      <c r="F1277" s="3">
        <v>6699900</v>
      </c>
      <c r="G1277" s="3">
        <v>155303.682</v>
      </c>
      <c r="H1277" s="72">
        <v>2020</v>
      </c>
      <c r="R1277"/>
      <c r="W1277"/>
    </row>
    <row r="1278" spans="1:23" s="28" customFormat="1" x14ac:dyDescent="0.25">
      <c r="A1278" s="28" t="s">
        <v>960</v>
      </c>
      <c r="B1278" s="28" t="s">
        <v>1280</v>
      </c>
      <c r="C1278" s="28" t="s">
        <v>965</v>
      </c>
      <c r="D1278" s="28" t="s">
        <v>7</v>
      </c>
      <c r="E1278" s="3">
        <v>16980</v>
      </c>
      <c r="F1278" s="3">
        <v>1725500</v>
      </c>
      <c r="G1278" s="3">
        <v>39997.089999999997</v>
      </c>
      <c r="H1278" s="72">
        <v>2020</v>
      </c>
      <c r="R1278"/>
      <c r="W1278"/>
    </row>
    <row r="1279" spans="1:23" s="28" customFormat="1" x14ac:dyDescent="0.25">
      <c r="A1279" s="28" t="s">
        <v>960</v>
      </c>
      <c r="B1279" s="28" t="s">
        <v>1280</v>
      </c>
      <c r="C1279" s="28" t="s">
        <v>966</v>
      </c>
      <c r="D1279" s="28" t="s">
        <v>7</v>
      </c>
      <c r="E1279" s="3">
        <v>44280.31</v>
      </c>
      <c r="F1279" s="3">
        <v>5436100</v>
      </c>
      <c r="G1279" s="3">
        <v>125139.022</v>
      </c>
      <c r="H1279" s="72">
        <v>2020</v>
      </c>
      <c r="R1279"/>
      <c r="W1279"/>
    </row>
    <row r="1280" spans="1:23" s="28" customFormat="1" x14ac:dyDescent="0.25">
      <c r="A1280" s="28" t="s">
        <v>960</v>
      </c>
      <c r="B1280" s="28" t="s">
        <v>1280</v>
      </c>
      <c r="C1280" s="28" t="s">
        <v>967</v>
      </c>
      <c r="D1280" s="28" t="s">
        <v>7</v>
      </c>
      <c r="E1280" s="3">
        <v>29998.560000000001</v>
      </c>
      <c r="F1280" s="3">
        <v>2061000</v>
      </c>
      <c r="G1280" s="3">
        <v>47773.98</v>
      </c>
      <c r="H1280" s="72">
        <v>2020</v>
      </c>
      <c r="R1280"/>
      <c r="W1280"/>
    </row>
    <row r="1281" spans="1:23" s="28" customFormat="1" x14ac:dyDescent="0.25">
      <c r="A1281" s="28" t="s">
        <v>960</v>
      </c>
      <c r="B1281" s="28" t="s">
        <v>1280</v>
      </c>
      <c r="C1281" s="28" t="s">
        <v>968</v>
      </c>
      <c r="D1281" s="28" t="s">
        <v>49</v>
      </c>
      <c r="E1281" s="3">
        <v>2500</v>
      </c>
      <c r="F1281" s="3">
        <v>371300</v>
      </c>
      <c r="G1281" s="3">
        <v>8547.3259999999991</v>
      </c>
      <c r="H1281" s="72">
        <v>2020</v>
      </c>
      <c r="R1281"/>
      <c r="W1281"/>
    </row>
    <row r="1282" spans="1:23" s="28" customFormat="1" x14ac:dyDescent="0.25">
      <c r="A1282" s="28" t="s">
        <v>960</v>
      </c>
      <c r="B1282" s="28" t="s">
        <v>1280</v>
      </c>
      <c r="C1282" s="28" t="s">
        <v>969</v>
      </c>
      <c r="D1282" s="28" t="s">
        <v>49</v>
      </c>
      <c r="E1282" s="3">
        <v>200</v>
      </c>
      <c r="F1282" s="3">
        <v>744000</v>
      </c>
      <c r="G1282" s="3">
        <v>17126.88</v>
      </c>
      <c r="H1282" s="72">
        <v>2020</v>
      </c>
      <c r="R1282"/>
      <c r="W1282"/>
    </row>
    <row r="1283" spans="1:23" s="28" customFormat="1" x14ac:dyDescent="0.25">
      <c r="A1283" s="28" t="s">
        <v>970</v>
      </c>
      <c r="B1283" s="28" t="s">
        <v>1281</v>
      </c>
      <c r="C1283" s="28" t="s">
        <v>971</v>
      </c>
      <c r="D1283" s="28" t="s">
        <v>23</v>
      </c>
      <c r="E1283" s="3">
        <v>32000</v>
      </c>
      <c r="F1283" s="3">
        <v>1700400</v>
      </c>
      <c r="G1283" s="3">
        <v>41132.68</v>
      </c>
      <c r="H1283" s="72">
        <v>2019</v>
      </c>
      <c r="R1283"/>
      <c r="W1283"/>
    </row>
    <row r="1284" spans="1:23" s="28" customFormat="1" x14ac:dyDescent="0.25">
      <c r="A1284" s="28" t="s">
        <v>972</v>
      </c>
      <c r="B1284" s="28" t="s">
        <v>1282</v>
      </c>
      <c r="C1284" s="28" t="s">
        <v>209</v>
      </c>
      <c r="D1284" s="28" t="s">
        <v>7</v>
      </c>
      <c r="E1284" s="3">
        <v>9709.2999999999993</v>
      </c>
      <c r="F1284" s="3">
        <v>1200000</v>
      </c>
      <c r="G1284" s="3">
        <v>22440</v>
      </c>
      <c r="H1284" s="72">
        <v>2020</v>
      </c>
      <c r="R1284"/>
      <c r="W1284"/>
    </row>
    <row r="1285" spans="1:23" s="28" customFormat="1" x14ac:dyDescent="0.25">
      <c r="A1285" s="28" t="s">
        <v>973</v>
      </c>
      <c r="B1285" s="28" t="s">
        <v>1283</v>
      </c>
      <c r="C1285" s="28" t="s">
        <v>3804</v>
      </c>
      <c r="D1285" s="28" t="s">
        <v>49</v>
      </c>
      <c r="E1285" s="3">
        <v>431687</v>
      </c>
      <c r="F1285" s="3">
        <v>19179300</v>
      </c>
      <c r="G1285" s="3">
        <v>697167.55</v>
      </c>
      <c r="H1285" s="72">
        <v>2020</v>
      </c>
      <c r="R1285"/>
      <c r="W1285"/>
    </row>
    <row r="1286" spans="1:23" s="28" customFormat="1" x14ac:dyDescent="0.25">
      <c r="A1286" s="28" t="s">
        <v>973</v>
      </c>
      <c r="B1286" s="28" t="s">
        <v>1283</v>
      </c>
      <c r="C1286" s="28" t="s">
        <v>3805</v>
      </c>
      <c r="D1286" s="28" t="s">
        <v>49</v>
      </c>
      <c r="E1286" s="3">
        <v>165233</v>
      </c>
      <c r="F1286" s="3">
        <v>14541500</v>
      </c>
      <c r="G1286" s="3">
        <v>528583</v>
      </c>
      <c r="H1286" s="72">
        <v>2020</v>
      </c>
      <c r="R1286"/>
      <c r="W1286"/>
    </row>
    <row r="1287" spans="1:23" s="28" customFormat="1" x14ac:dyDescent="0.25">
      <c r="A1287" s="28" t="s">
        <v>973</v>
      </c>
      <c r="B1287" s="28" t="s">
        <v>1283</v>
      </c>
      <c r="C1287" s="28" t="s">
        <v>3806</v>
      </c>
      <c r="D1287" s="28" t="s">
        <v>49</v>
      </c>
      <c r="E1287" s="3">
        <v>15991.88</v>
      </c>
      <c r="F1287" s="3">
        <v>630000</v>
      </c>
      <c r="G1287" s="3">
        <v>22900.5</v>
      </c>
      <c r="H1287" s="72">
        <v>2020</v>
      </c>
      <c r="R1287"/>
      <c r="W1287"/>
    </row>
    <row r="1288" spans="1:23" s="28" customFormat="1" x14ac:dyDescent="0.25">
      <c r="A1288" s="28" t="s">
        <v>974</v>
      </c>
      <c r="B1288" s="28" t="s">
        <v>1284</v>
      </c>
      <c r="C1288" s="28" t="s">
        <v>975</v>
      </c>
      <c r="D1288" s="28" t="s">
        <v>49</v>
      </c>
      <c r="E1288" s="3">
        <v>830044.63</v>
      </c>
      <c r="F1288" s="3">
        <v>50132200</v>
      </c>
      <c r="G1288" s="3">
        <v>1705599</v>
      </c>
      <c r="H1288" s="72">
        <v>2020</v>
      </c>
      <c r="R1288"/>
      <c r="W1288"/>
    </row>
    <row r="1289" spans="1:23" s="28" customFormat="1" x14ac:dyDescent="0.25">
      <c r="A1289" s="28" t="s">
        <v>974</v>
      </c>
      <c r="B1289" s="28" t="s">
        <v>1284</v>
      </c>
      <c r="C1289" s="28" t="s">
        <v>976</v>
      </c>
      <c r="D1289" s="28" t="s">
        <v>49</v>
      </c>
      <c r="E1289" s="3">
        <v>271642.09999999998</v>
      </c>
      <c r="F1289" s="3">
        <v>11278702</v>
      </c>
      <c r="G1289" s="3">
        <v>383814</v>
      </c>
      <c r="H1289" s="72">
        <v>2020</v>
      </c>
      <c r="R1289"/>
      <c r="W1289"/>
    </row>
    <row r="1290" spans="1:23" s="28" customFormat="1" x14ac:dyDescent="0.25">
      <c r="A1290" s="28" t="s">
        <v>1081</v>
      </c>
      <c r="B1290" s="28" t="s">
        <v>1285</v>
      </c>
      <c r="C1290" s="28" t="s">
        <v>977</v>
      </c>
      <c r="E1290" s="3">
        <v>262688.15000000002</v>
      </c>
      <c r="F1290" s="3">
        <v>32810400</v>
      </c>
      <c r="G1290" s="3">
        <v>503875.62</v>
      </c>
      <c r="H1290" s="72">
        <v>2020</v>
      </c>
      <c r="R1290"/>
      <c r="W1290"/>
    </row>
    <row r="1291" spans="1:23" s="28" customFormat="1" x14ac:dyDescent="0.25">
      <c r="A1291" s="28" t="s">
        <v>978</v>
      </c>
      <c r="B1291" s="28" t="s">
        <v>1286</v>
      </c>
      <c r="C1291" s="28" t="s">
        <v>3807</v>
      </c>
      <c r="D1291" s="28" t="s">
        <v>49</v>
      </c>
      <c r="E1291" s="3">
        <v>9778.6</v>
      </c>
      <c r="F1291" s="3">
        <v>1232000</v>
      </c>
      <c r="G1291" s="3">
        <v>31748.639999999999</v>
      </c>
      <c r="H1291" s="72">
        <v>2020</v>
      </c>
      <c r="R1291"/>
      <c r="W1291"/>
    </row>
    <row r="1292" spans="1:23" s="28" customFormat="1" x14ac:dyDescent="0.25">
      <c r="A1292" s="28" t="s">
        <v>979</v>
      </c>
      <c r="B1292" s="28" t="s">
        <v>1287</v>
      </c>
      <c r="C1292" s="28" t="s">
        <v>980</v>
      </c>
      <c r="D1292" s="28" t="s">
        <v>49</v>
      </c>
      <c r="E1292" s="3"/>
      <c r="F1292" s="3">
        <v>36609700</v>
      </c>
      <c r="G1292" s="3">
        <v>1569091.7420000001</v>
      </c>
      <c r="H1292" s="72">
        <v>2020</v>
      </c>
      <c r="R1292"/>
      <c r="W1292"/>
    </row>
    <row r="1293" spans="1:23" s="28" customFormat="1" x14ac:dyDescent="0.25">
      <c r="A1293" s="28" t="s">
        <v>979</v>
      </c>
      <c r="B1293" s="28" t="s">
        <v>1287</v>
      </c>
      <c r="C1293" s="28" t="s">
        <v>981</v>
      </c>
      <c r="D1293" s="28" t="s">
        <v>49</v>
      </c>
      <c r="E1293" s="3"/>
      <c r="F1293" s="3">
        <v>4800000</v>
      </c>
      <c r="G1293" s="3">
        <v>205727.99999999997</v>
      </c>
      <c r="H1293" s="72">
        <v>2020</v>
      </c>
      <c r="R1293"/>
      <c r="W1293"/>
    </row>
    <row r="1294" spans="1:23" s="28" customFormat="1" x14ac:dyDescent="0.25">
      <c r="A1294" s="28" t="s">
        <v>979</v>
      </c>
      <c r="B1294" s="28" t="s">
        <v>1287</v>
      </c>
      <c r="C1294" s="28" t="s">
        <v>982</v>
      </c>
      <c r="D1294" s="28" t="s">
        <v>49</v>
      </c>
      <c r="E1294" s="3"/>
      <c r="F1294" s="3">
        <v>7207100</v>
      </c>
      <c r="G1294" s="3">
        <v>308896.30599999998</v>
      </c>
      <c r="H1294" s="72">
        <v>2020</v>
      </c>
      <c r="R1294"/>
      <c r="W1294"/>
    </row>
    <row r="1295" spans="1:23" s="28" customFormat="1" x14ac:dyDescent="0.25">
      <c r="A1295" s="28" t="s">
        <v>979</v>
      </c>
      <c r="B1295" s="28" t="s">
        <v>1287</v>
      </c>
      <c r="C1295" s="28" t="s">
        <v>612</v>
      </c>
      <c r="E1295" s="3"/>
      <c r="F1295" s="3">
        <v>268500</v>
      </c>
      <c r="G1295" s="3">
        <v>11507.909999999998</v>
      </c>
      <c r="H1295" s="72">
        <v>2020</v>
      </c>
      <c r="R1295"/>
      <c r="W1295"/>
    </row>
    <row r="1296" spans="1:23" s="28" customFormat="1" x14ac:dyDescent="0.25">
      <c r="A1296" s="28" t="s">
        <v>979</v>
      </c>
      <c r="B1296" s="28" t="s">
        <v>1287</v>
      </c>
      <c r="C1296" s="28" t="s">
        <v>983</v>
      </c>
      <c r="D1296" s="28" t="s">
        <v>7</v>
      </c>
      <c r="E1296" s="3"/>
      <c r="F1296" s="3">
        <v>15676600</v>
      </c>
      <c r="G1296" s="3">
        <v>671899.07599999988</v>
      </c>
      <c r="H1296" s="72">
        <v>2020</v>
      </c>
      <c r="R1296"/>
      <c r="W1296"/>
    </row>
    <row r="1297" spans="1:23" s="28" customFormat="1" x14ac:dyDescent="0.25">
      <c r="A1297" s="28" t="s">
        <v>979</v>
      </c>
      <c r="B1297" s="28" t="s">
        <v>1287</v>
      </c>
      <c r="C1297" s="28" t="s">
        <v>3839</v>
      </c>
      <c r="D1297" s="28" t="s">
        <v>7</v>
      </c>
      <c r="E1297" s="3"/>
      <c r="F1297" s="3">
        <v>5885000</v>
      </c>
      <c r="G1297" s="3">
        <v>252231.1</v>
      </c>
      <c r="H1297" s="72">
        <v>2020</v>
      </c>
      <c r="R1297"/>
      <c r="W1297"/>
    </row>
    <row r="1298" spans="1:23" s="28" customFormat="1" x14ac:dyDescent="0.25">
      <c r="A1298" s="28" t="s">
        <v>979</v>
      </c>
      <c r="B1298" s="28" t="s">
        <v>1287</v>
      </c>
      <c r="C1298" s="28" t="s">
        <v>3842</v>
      </c>
      <c r="D1298" s="28" t="s">
        <v>23</v>
      </c>
      <c r="E1298" s="3"/>
      <c r="F1298" s="3">
        <v>12127700</v>
      </c>
      <c r="G1298" s="3">
        <v>519793.22199999989</v>
      </c>
      <c r="H1298" s="72">
        <v>2020</v>
      </c>
      <c r="R1298"/>
      <c r="W1298"/>
    </row>
    <row r="1299" spans="1:23" s="28" customFormat="1" x14ac:dyDescent="0.25">
      <c r="A1299" s="28" t="s">
        <v>984</v>
      </c>
      <c r="B1299" s="28" t="s">
        <v>1288</v>
      </c>
      <c r="C1299" s="28" t="s">
        <v>985</v>
      </c>
      <c r="D1299" s="28" t="s">
        <v>7</v>
      </c>
      <c r="E1299" s="3">
        <v>8306.61</v>
      </c>
      <c r="F1299" s="3">
        <v>1038900</v>
      </c>
      <c r="G1299" s="3">
        <v>33275.97</v>
      </c>
      <c r="H1299" s="72">
        <v>2020</v>
      </c>
      <c r="R1299"/>
      <c r="W1299"/>
    </row>
    <row r="1300" spans="1:23" s="28" customFormat="1" x14ac:dyDescent="0.25">
      <c r="A1300" s="28" t="s">
        <v>984</v>
      </c>
      <c r="B1300" s="28" t="s">
        <v>1288</v>
      </c>
      <c r="C1300" s="28" t="s">
        <v>986</v>
      </c>
      <c r="D1300" s="28" t="s">
        <v>7</v>
      </c>
      <c r="E1300" s="3">
        <v>2532.48</v>
      </c>
      <c r="F1300" s="3">
        <v>569100</v>
      </c>
      <c r="G1300" s="3">
        <v>18228.27</v>
      </c>
      <c r="H1300" s="72">
        <v>2020</v>
      </c>
      <c r="R1300"/>
      <c r="W1300"/>
    </row>
    <row r="1301" spans="1:23" s="28" customFormat="1" x14ac:dyDescent="0.25">
      <c r="A1301" s="28" t="s">
        <v>984</v>
      </c>
      <c r="B1301" s="28" t="s">
        <v>1288</v>
      </c>
      <c r="C1301" s="28" t="s">
        <v>987</v>
      </c>
      <c r="D1301" s="28" t="s">
        <v>7</v>
      </c>
      <c r="E1301" s="3">
        <v>4798.6899999999996</v>
      </c>
      <c r="F1301" s="3">
        <v>1052200</v>
      </c>
      <c r="G1301" s="3">
        <v>33701.97</v>
      </c>
      <c r="H1301" s="72">
        <v>2020</v>
      </c>
      <c r="R1301"/>
      <c r="W1301"/>
    </row>
    <row r="1302" spans="1:23" s="28" customFormat="1" x14ac:dyDescent="0.25">
      <c r="A1302" s="28" t="s">
        <v>988</v>
      </c>
      <c r="B1302" s="28" t="s">
        <v>1289</v>
      </c>
      <c r="C1302" s="28" t="s">
        <v>989</v>
      </c>
      <c r="D1302" s="28" t="s">
        <v>7</v>
      </c>
      <c r="E1302" s="3">
        <v>10946.44</v>
      </c>
      <c r="F1302" s="3">
        <v>116100</v>
      </c>
      <c r="G1302" s="3">
        <v>33464.660000000003</v>
      </c>
      <c r="H1302" s="72">
        <v>2020</v>
      </c>
      <c r="R1302"/>
      <c r="W1302"/>
    </row>
    <row r="1303" spans="1:23" s="28" customFormat="1" x14ac:dyDescent="0.25">
      <c r="A1303" s="28" t="s">
        <v>988</v>
      </c>
      <c r="B1303" s="28" t="s">
        <v>1289</v>
      </c>
      <c r="C1303" s="28" t="s">
        <v>990</v>
      </c>
      <c r="D1303" s="28" t="s">
        <v>7</v>
      </c>
      <c r="E1303" s="3">
        <v>16521.25</v>
      </c>
      <c r="F1303" s="3">
        <v>365800</v>
      </c>
      <c r="G1303" s="3">
        <v>105438.19</v>
      </c>
      <c r="H1303" s="72">
        <v>2020</v>
      </c>
      <c r="R1303"/>
      <c r="W1303"/>
    </row>
    <row r="1304" spans="1:23" s="28" customFormat="1" x14ac:dyDescent="0.25">
      <c r="A1304" s="28" t="s">
        <v>988</v>
      </c>
      <c r="B1304" s="28" t="s">
        <v>1289</v>
      </c>
      <c r="C1304" s="28" t="s">
        <v>991</v>
      </c>
      <c r="D1304" s="28" t="s">
        <v>23</v>
      </c>
      <c r="E1304" s="3">
        <v>231014.92</v>
      </c>
      <c r="F1304" s="3">
        <v>1439000</v>
      </c>
      <c r="G1304" s="3">
        <v>414777.36</v>
      </c>
      <c r="H1304" s="72">
        <v>2020</v>
      </c>
      <c r="R1304"/>
      <c r="W1304"/>
    </row>
    <row r="1305" spans="1:23" s="28" customFormat="1" x14ac:dyDescent="0.25">
      <c r="A1305" s="28" t="s">
        <v>988</v>
      </c>
      <c r="B1305" s="28" t="s">
        <v>1289</v>
      </c>
      <c r="C1305" s="28" t="s">
        <v>992</v>
      </c>
      <c r="D1305" s="28" t="s">
        <v>7</v>
      </c>
      <c r="E1305" s="3">
        <v>17500</v>
      </c>
      <c r="F1305" s="3">
        <v>222200</v>
      </c>
      <c r="G1305" s="3">
        <v>64046.93</v>
      </c>
      <c r="H1305" s="72">
        <v>2020</v>
      </c>
      <c r="R1305"/>
      <c r="W1305"/>
    </row>
    <row r="1306" spans="1:23" s="28" customFormat="1" x14ac:dyDescent="0.25">
      <c r="A1306" s="28" t="s">
        <v>988</v>
      </c>
      <c r="B1306" s="28" t="s">
        <v>1289</v>
      </c>
      <c r="C1306" s="28" t="s">
        <v>993</v>
      </c>
      <c r="D1306" s="28" t="s">
        <v>23</v>
      </c>
      <c r="E1306" s="3">
        <v>4510.8</v>
      </c>
      <c r="F1306" s="3">
        <v>141600</v>
      </c>
      <c r="G1306" s="3">
        <v>40814.78</v>
      </c>
      <c r="H1306" s="72">
        <v>2020</v>
      </c>
      <c r="R1306"/>
      <c r="W1306"/>
    </row>
    <row r="1307" spans="1:23" s="28" customFormat="1" x14ac:dyDescent="0.25">
      <c r="A1307" s="28" t="s">
        <v>988</v>
      </c>
      <c r="B1307" s="28" t="s">
        <v>1289</v>
      </c>
      <c r="C1307" s="28" t="s">
        <v>994</v>
      </c>
      <c r="D1307" s="28" t="s">
        <v>7</v>
      </c>
      <c r="E1307" s="3">
        <v>7072.98</v>
      </c>
      <c r="F1307" s="3">
        <v>97700</v>
      </c>
      <c r="G1307" s="3">
        <v>28161.05</v>
      </c>
      <c r="H1307" s="72">
        <v>2020</v>
      </c>
      <c r="R1307"/>
      <c r="W1307"/>
    </row>
    <row r="1308" spans="1:23" s="28" customFormat="1" x14ac:dyDescent="0.25">
      <c r="A1308" s="28" t="s">
        <v>988</v>
      </c>
      <c r="B1308" s="28" t="s">
        <v>1289</v>
      </c>
      <c r="C1308" s="28" t="s">
        <v>995</v>
      </c>
      <c r="D1308" s="28" t="s">
        <v>23</v>
      </c>
      <c r="E1308" s="3">
        <v>361005</v>
      </c>
      <c r="F1308" s="3">
        <v>2018900</v>
      </c>
      <c r="G1308" s="3">
        <v>581927.74</v>
      </c>
      <c r="H1308" s="72">
        <v>2020</v>
      </c>
      <c r="R1308"/>
      <c r="W1308"/>
    </row>
    <row r="1309" spans="1:23" s="28" customFormat="1" x14ac:dyDescent="0.25">
      <c r="A1309" s="28" t="s">
        <v>988</v>
      </c>
      <c r="B1309" s="28" t="s">
        <v>1289</v>
      </c>
      <c r="C1309" s="28" t="s">
        <v>3808</v>
      </c>
      <c r="D1309" s="28" t="s">
        <v>23</v>
      </c>
      <c r="E1309" s="3">
        <v>135427.9</v>
      </c>
      <c r="F1309" s="3">
        <v>2057000</v>
      </c>
      <c r="G1309" s="3">
        <v>592909.68000000005</v>
      </c>
      <c r="H1309" s="72">
        <v>2020</v>
      </c>
      <c r="R1309"/>
      <c r="W1309"/>
    </row>
    <row r="1310" spans="1:23" s="28" customFormat="1" x14ac:dyDescent="0.25">
      <c r="A1310" s="28" t="s">
        <v>988</v>
      </c>
      <c r="B1310" s="28" t="s">
        <v>1289</v>
      </c>
      <c r="C1310" s="28" t="s">
        <v>1014</v>
      </c>
      <c r="D1310" s="28" t="s">
        <v>23</v>
      </c>
      <c r="E1310" s="3">
        <v>1062417.73</v>
      </c>
      <c r="F1310" s="3">
        <v>11123600</v>
      </c>
      <c r="G1310" s="3">
        <v>3206266.46</v>
      </c>
      <c r="H1310" s="72">
        <v>2020</v>
      </c>
      <c r="R1310"/>
      <c r="W1310"/>
    </row>
    <row r="1311" spans="1:23" s="28" customFormat="1" x14ac:dyDescent="0.25">
      <c r="A1311" s="28" t="s">
        <v>988</v>
      </c>
      <c r="B1311" s="28" t="s">
        <v>1289</v>
      </c>
      <c r="C1311" s="28" t="s">
        <v>996</v>
      </c>
      <c r="D1311" s="28" t="s">
        <v>7</v>
      </c>
      <c r="E1311" s="3">
        <v>24870.75</v>
      </c>
      <c r="F1311" s="3">
        <v>2963000</v>
      </c>
      <c r="G1311" s="3">
        <v>854055.12</v>
      </c>
      <c r="H1311" s="72">
        <v>2020</v>
      </c>
      <c r="R1311"/>
      <c r="W1311"/>
    </row>
    <row r="1312" spans="1:23" s="28" customFormat="1" x14ac:dyDescent="0.25">
      <c r="A1312" s="28" t="s">
        <v>988</v>
      </c>
      <c r="B1312" s="28" t="s">
        <v>1289</v>
      </c>
      <c r="C1312" s="28" t="s">
        <v>3809</v>
      </c>
      <c r="D1312" s="28" t="s">
        <v>23</v>
      </c>
      <c r="E1312" s="3">
        <v>1834929.87</v>
      </c>
      <c r="F1312" s="3">
        <v>8502800</v>
      </c>
      <c r="G1312" s="3">
        <v>2450847.0699999998</v>
      </c>
      <c r="H1312" s="72">
        <v>2020</v>
      </c>
      <c r="R1312"/>
      <c r="W1312"/>
    </row>
    <row r="1313" spans="1:23" s="28" customFormat="1" x14ac:dyDescent="0.25">
      <c r="A1313" s="28" t="s">
        <v>988</v>
      </c>
      <c r="B1313" s="28" t="s">
        <v>1289</v>
      </c>
      <c r="C1313" s="28" t="s">
        <v>997</v>
      </c>
      <c r="D1313" s="28" t="s">
        <v>7</v>
      </c>
      <c r="E1313" s="3">
        <v>69304.06</v>
      </c>
      <c r="F1313" s="3">
        <v>1196200</v>
      </c>
      <c r="G1313" s="3">
        <v>344792.69</v>
      </c>
      <c r="H1313" s="72">
        <v>2020</v>
      </c>
      <c r="R1313"/>
      <c r="W1313"/>
    </row>
    <row r="1314" spans="1:23" s="28" customFormat="1" x14ac:dyDescent="0.25">
      <c r="A1314" s="28" t="s">
        <v>988</v>
      </c>
      <c r="B1314" s="28" t="s">
        <v>1289</v>
      </c>
      <c r="C1314" s="28" t="s">
        <v>1017</v>
      </c>
      <c r="D1314" s="28" t="s">
        <v>23</v>
      </c>
      <c r="E1314" s="3">
        <v>181644.32</v>
      </c>
      <c r="F1314" s="3">
        <v>1206200</v>
      </c>
      <c r="G1314" s="3">
        <v>347675.09</v>
      </c>
      <c r="H1314" s="72">
        <v>2020</v>
      </c>
      <c r="R1314"/>
      <c r="W1314"/>
    </row>
    <row r="1315" spans="1:23" s="28" customFormat="1" x14ac:dyDescent="0.25">
      <c r="A1315" s="28" t="s">
        <v>988</v>
      </c>
      <c r="B1315" s="28" t="s">
        <v>1289</v>
      </c>
      <c r="C1315" s="28" t="s">
        <v>1018</v>
      </c>
      <c r="D1315" s="28" t="s">
        <v>23</v>
      </c>
      <c r="E1315" s="3">
        <v>362937.59999999998</v>
      </c>
      <c r="F1315" s="3">
        <v>2768200</v>
      </c>
      <c r="G1315" s="3">
        <v>797905.97</v>
      </c>
      <c r="H1315" s="72">
        <v>2020</v>
      </c>
      <c r="R1315"/>
      <c r="W1315"/>
    </row>
    <row r="1316" spans="1:23" s="28" customFormat="1" x14ac:dyDescent="0.25">
      <c r="A1316" s="28" t="s">
        <v>988</v>
      </c>
      <c r="B1316" s="28" t="s">
        <v>1289</v>
      </c>
      <c r="C1316" s="28" t="s">
        <v>998</v>
      </c>
      <c r="D1316" s="28" t="s">
        <v>23</v>
      </c>
      <c r="E1316" s="3">
        <v>698393.74</v>
      </c>
      <c r="F1316" s="3">
        <v>3739400</v>
      </c>
      <c r="G1316" s="3">
        <v>1077844.6599999999</v>
      </c>
      <c r="H1316" s="72">
        <v>2020</v>
      </c>
      <c r="R1316"/>
      <c r="W1316"/>
    </row>
    <row r="1317" spans="1:23" s="28" customFormat="1" x14ac:dyDescent="0.25">
      <c r="A1317" s="28" t="s">
        <v>988</v>
      </c>
      <c r="B1317" s="28" t="s">
        <v>1289</v>
      </c>
      <c r="C1317" s="28" t="s">
        <v>999</v>
      </c>
      <c r="D1317" s="28" t="s">
        <v>23</v>
      </c>
      <c r="E1317" s="3">
        <v>3571130.78</v>
      </c>
      <c r="F1317" s="3">
        <v>16792700</v>
      </c>
      <c r="G1317" s="3">
        <v>4840327.8499999996</v>
      </c>
      <c r="H1317" s="72">
        <v>2020</v>
      </c>
      <c r="R1317"/>
      <c r="W1317"/>
    </row>
    <row r="1318" spans="1:23" s="28" customFormat="1" x14ac:dyDescent="0.25">
      <c r="A1318" s="28" t="s">
        <v>988</v>
      </c>
      <c r="B1318" s="28" t="s">
        <v>1289</v>
      </c>
      <c r="C1318" s="28" t="s">
        <v>1000</v>
      </c>
      <c r="D1318" s="28" t="s">
        <v>7</v>
      </c>
      <c r="E1318" s="3">
        <v>36245.760000000002</v>
      </c>
      <c r="F1318" s="3">
        <v>730000</v>
      </c>
      <c r="G1318" s="3">
        <v>210415.2</v>
      </c>
      <c r="H1318" s="72">
        <v>2020</v>
      </c>
      <c r="R1318"/>
      <c r="W1318"/>
    </row>
    <row r="1319" spans="1:23" s="28" customFormat="1" x14ac:dyDescent="0.25">
      <c r="A1319" s="28" t="s">
        <v>988</v>
      </c>
      <c r="B1319" s="28" t="s">
        <v>1289</v>
      </c>
      <c r="C1319" s="28" t="s">
        <v>1001</v>
      </c>
      <c r="D1319" s="28" t="s">
        <v>7</v>
      </c>
      <c r="E1319" s="3">
        <v>25624.45</v>
      </c>
      <c r="F1319" s="3">
        <v>184900</v>
      </c>
      <c r="G1319" s="3">
        <v>53295.58</v>
      </c>
      <c r="H1319" s="72">
        <v>2020</v>
      </c>
      <c r="R1319"/>
      <c r="W1319"/>
    </row>
    <row r="1320" spans="1:23" s="28" customFormat="1" x14ac:dyDescent="0.25">
      <c r="A1320" s="28" t="s">
        <v>988</v>
      </c>
      <c r="B1320" s="28" t="s">
        <v>1289</v>
      </c>
      <c r="C1320" s="28" t="s">
        <v>1002</v>
      </c>
      <c r="D1320" s="28" t="s">
        <v>7</v>
      </c>
      <c r="E1320" s="3">
        <v>72298.399999999994</v>
      </c>
      <c r="F1320" s="3">
        <v>2242800</v>
      </c>
      <c r="G1320" s="3">
        <v>646464.67000000004</v>
      </c>
      <c r="H1320" s="72">
        <v>2020</v>
      </c>
      <c r="R1320"/>
      <c r="W1320"/>
    </row>
    <row r="1321" spans="1:23" s="28" customFormat="1" x14ac:dyDescent="0.25">
      <c r="A1321" s="28" t="s">
        <v>988</v>
      </c>
      <c r="B1321" s="28" t="s">
        <v>1289</v>
      </c>
      <c r="C1321" s="28" t="s">
        <v>1003</v>
      </c>
      <c r="D1321" s="28" t="s">
        <v>7</v>
      </c>
      <c r="E1321" s="3">
        <v>38221.129999999997</v>
      </c>
      <c r="F1321" s="3">
        <v>568600</v>
      </c>
      <c r="G1321" s="3">
        <v>163893.26</v>
      </c>
      <c r="H1321" s="72">
        <v>2020</v>
      </c>
      <c r="R1321"/>
      <c r="W1321"/>
    </row>
    <row r="1322" spans="1:23" s="28" customFormat="1" x14ac:dyDescent="0.25">
      <c r="A1322" s="28" t="s">
        <v>988</v>
      </c>
      <c r="B1322" s="28" t="s">
        <v>1289</v>
      </c>
      <c r="C1322" s="28" t="s">
        <v>1004</v>
      </c>
      <c r="D1322" s="28" t="s">
        <v>7</v>
      </c>
      <c r="E1322" s="3">
        <v>12750</v>
      </c>
      <c r="F1322" s="3">
        <v>221200</v>
      </c>
      <c r="G1322" s="3">
        <v>63758.69</v>
      </c>
      <c r="H1322" s="72">
        <v>2020</v>
      </c>
      <c r="R1322"/>
      <c r="W1322"/>
    </row>
    <row r="1323" spans="1:23" s="28" customFormat="1" x14ac:dyDescent="0.25">
      <c r="A1323" s="28" t="s">
        <v>988</v>
      </c>
      <c r="B1323" s="28" t="s">
        <v>1289</v>
      </c>
      <c r="C1323" s="28" t="s">
        <v>1005</v>
      </c>
      <c r="D1323" s="28" t="s">
        <v>7</v>
      </c>
      <c r="E1323" s="3">
        <v>245933.7</v>
      </c>
      <c r="F1323" s="3">
        <v>1180800</v>
      </c>
      <c r="G1323" s="3">
        <v>340353.79</v>
      </c>
      <c r="H1323" s="72">
        <v>2020</v>
      </c>
      <c r="R1323"/>
      <c r="W1323"/>
    </row>
    <row r="1324" spans="1:23" s="28" customFormat="1" x14ac:dyDescent="0.25">
      <c r="A1324" s="28" t="s">
        <v>988</v>
      </c>
      <c r="B1324" s="28" t="s">
        <v>1289</v>
      </c>
      <c r="C1324" s="28" t="s">
        <v>1006</v>
      </c>
      <c r="D1324" s="28" t="s">
        <v>23</v>
      </c>
      <c r="E1324" s="3">
        <v>325332.36</v>
      </c>
      <c r="F1324" s="3">
        <v>1826000</v>
      </c>
      <c r="G1324" s="3">
        <v>526326.24</v>
      </c>
      <c r="H1324" s="72">
        <v>2020</v>
      </c>
      <c r="R1324"/>
      <c r="W1324"/>
    </row>
    <row r="1325" spans="1:23" s="28" customFormat="1" x14ac:dyDescent="0.25">
      <c r="A1325" s="28" t="s">
        <v>988</v>
      </c>
      <c r="B1325" s="28" t="s">
        <v>1289</v>
      </c>
      <c r="C1325" s="28" t="s">
        <v>1015</v>
      </c>
      <c r="D1325" s="28" t="s">
        <v>7</v>
      </c>
      <c r="E1325" s="3">
        <v>57814.1</v>
      </c>
      <c r="F1325" s="3">
        <v>482400</v>
      </c>
      <c r="G1325" s="3">
        <v>139046.98000000001</v>
      </c>
      <c r="H1325" s="72">
        <v>2020</v>
      </c>
      <c r="R1325"/>
      <c r="W1325"/>
    </row>
    <row r="1326" spans="1:23" s="28" customFormat="1" x14ac:dyDescent="0.25">
      <c r="A1326" s="28" t="s">
        <v>988</v>
      </c>
      <c r="B1326" s="28" t="s">
        <v>1289</v>
      </c>
      <c r="C1326" s="28" t="s">
        <v>1019</v>
      </c>
      <c r="D1326" s="28" t="s">
        <v>23</v>
      </c>
      <c r="E1326" s="3">
        <v>1358735.77</v>
      </c>
      <c r="F1326" s="3">
        <v>10086300</v>
      </c>
      <c r="G1326" s="3">
        <v>2907275.11</v>
      </c>
      <c r="H1326" s="72">
        <v>2020</v>
      </c>
      <c r="R1326"/>
      <c r="W1326"/>
    </row>
    <row r="1327" spans="1:23" s="28" customFormat="1" x14ac:dyDescent="0.25">
      <c r="A1327" s="28" t="s">
        <v>988</v>
      </c>
      <c r="B1327" s="28" t="s">
        <v>1289</v>
      </c>
      <c r="C1327" s="28" t="s">
        <v>3810</v>
      </c>
      <c r="D1327" s="28" t="s">
        <v>23</v>
      </c>
      <c r="E1327" s="3">
        <v>576318.44999999995</v>
      </c>
      <c r="F1327" s="3">
        <v>4490900</v>
      </c>
      <c r="G1327" s="3">
        <v>1294457.02</v>
      </c>
      <c r="H1327" s="72">
        <v>2020</v>
      </c>
      <c r="R1327"/>
      <c r="W1327"/>
    </row>
    <row r="1328" spans="1:23" s="28" customFormat="1" x14ac:dyDescent="0.25">
      <c r="A1328" s="28" t="s">
        <v>988</v>
      </c>
      <c r="B1328" s="28" t="s">
        <v>1289</v>
      </c>
      <c r="C1328" s="28" t="s">
        <v>3811</v>
      </c>
      <c r="D1328" s="28" t="s">
        <v>7</v>
      </c>
      <c r="E1328" s="3">
        <v>57441.760000000002</v>
      </c>
      <c r="F1328" s="3">
        <v>482400</v>
      </c>
      <c r="G1328" s="3">
        <v>139046.98000000001</v>
      </c>
      <c r="H1328" s="72">
        <v>2020</v>
      </c>
      <c r="R1328"/>
      <c r="W1328"/>
    </row>
    <row r="1329" spans="1:23" s="28" customFormat="1" x14ac:dyDescent="0.25">
      <c r="A1329" s="28" t="s">
        <v>988</v>
      </c>
      <c r="B1329" s="28" t="s">
        <v>1289</v>
      </c>
      <c r="C1329" s="28" t="s">
        <v>3812</v>
      </c>
      <c r="D1329" s="28" t="s">
        <v>7</v>
      </c>
      <c r="E1329" s="3">
        <v>97166.31</v>
      </c>
      <c r="F1329" s="3">
        <v>771800</v>
      </c>
      <c r="G1329" s="3">
        <v>222463.63</v>
      </c>
      <c r="H1329" s="72">
        <v>2020</v>
      </c>
      <c r="R1329"/>
      <c r="W1329"/>
    </row>
    <row r="1330" spans="1:23" s="28" customFormat="1" x14ac:dyDescent="0.25">
      <c r="A1330" s="28" t="s">
        <v>988</v>
      </c>
      <c r="B1330" s="28" t="s">
        <v>1289</v>
      </c>
      <c r="C1330" s="28" t="s">
        <v>1007</v>
      </c>
      <c r="D1330" s="28" t="s">
        <v>49</v>
      </c>
      <c r="E1330" s="3">
        <v>289264.38</v>
      </c>
      <c r="F1330" s="3">
        <v>2810000</v>
      </c>
      <c r="G1330" s="3">
        <v>809954.4</v>
      </c>
      <c r="H1330" s="72">
        <v>2020</v>
      </c>
      <c r="R1330"/>
      <c r="W1330"/>
    </row>
    <row r="1331" spans="1:23" s="28" customFormat="1" x14ac:dyDescent="0.25">
      <c r="A1331" s="28" t="s">
        <v>988</v>
      </c>
      <c r="B1331" s="28" t="s">
        <v>1289</v>
      </c>
      <c r="C1331" s="28" t="s">
        <v>1008</v>
      </c>
      <c r="D1331" s="28" t="s">
        <v>7</v>
      </c>
      <c r="E1331" s="3">
        <v>41603.129999999997</v>
      </c>
      <c r="F1331" s="3">
        <v>965100</v>
      </c>
      <c r="G1331" s="3">
        <v>278180.42</v>
      </c>
      <c r="H1331" s="72">
        <v>2020</v>
      </c>
      <c r="R1331"/>
      <c r="W1331"/>
    </row>
    <row r="1332" spans="1:23" s="28" customFormat="1" x14ac:dyDescent="0.25">
      <c r="A1332" s="28" t="s">
        <v>988</v>
      </c>
      <c r="B1332" s="28" t="s">
        <v>1289</v>
      </c>
      <c r="C1332" s="28" t="s">
        <v>3840</v>
      </c>
      <c r="D1332" s="28" t="s">
        <v>23</v>
      </c>
      <c r="E1332" s="3">
        <v>1146267.1200000001</v>
      </c>
      <c r="F1332" s="3">
        <v>10514700</v>
      </c>
      <c r="G1332" s="3">
        <v>3030757.13</v>
      </c>
      <c r="H1332" s="72">
        <v>2020</v>
      </c>
      <c r="R1332"/>
      <c r="W1332"/>
    </row>
    <row r="1333" spans="1:23" s="28" customFormat="1" x14ac:dyDescent="0.25">
      <c r="A1333" s="28" t="s">
        <v>988</v>
      </c>
      <c r="B1333" s="28" t="s">
        <v>1289</v>
      </c>
      <c r="C1333" s="28" t="s">
        <v>1009</v>
      </c>
      <c r="D1333" s="28" t="s">
        <v>7</v>
      </c>
      <c r="E1333" s="3">
        <v>3226.39</v>
      </c>
      <c r="F1333" s="3">
        <v>101900</v>
      </c>
      <c r="G1333" s="3">
        <v>29371.66</v>
      </c>
      <c r="H1333" s="72">
        <v>2020</v>
      </c>
      <c r="R1333"/>
      <c r="W1333"/>
    </row>
    <row r="1334" spans="1:23" s="28" customFormat="1" x14ac:dyDescent="0.25">
      <c r="A1334" s="28" t="s">
        <v>988</v>
      </c>
      <c r="B1334" s="28" t="s">
        <v>1289</v>
      </c>
      <c r="C1334" s="28" t="s">
        <v>1016</v>
      </c>
      <c r="D1334" s="28" t="s">
        <v>23</v>
      </c>
      <c r="E1334" s="3">
        <v>363624.49</v>
      </c>
      <c r="F1334" s="3">
        <v>3153300</v>
      </c>
      <c r="G1334" s="3">
        <v>908907.19</v>
      </c>
      <c r="H1334" s="72">
        <v>2020</v>
      </c>
      <c r="R1334"/>
      <c r="W1334"/>
    </row>
    <row r="1335" spans="1:23" s="28" customFormat="1" x14ac:dyDescent="0.25">
      <c r="A1335" s="28" t="s">
        <v>988</v>
      </c>
      <c r="B1335" s="28" t="s">
        <v>1289</v>
      </c>
      <c r="C1335" s="28" t="s">
        <v>1010</v>
      </c>
      <c r="D1335" s="28" t="s">
        <v>7</v>
      </c>
      <c r="E1335" s="3">
        <v>46451.12</v>
      </c>
      <c r="F1335" s="3">
        <v>492300</v>
      </c>
      <c r="G1335" s="3">
        <v>141900.54999999999</v>
      </c>
      <c r="H1335" s="72">
        <v>2020</v>
      </c>
      <c r="R1335"/>
      <c r="W1335"/>
    </row>
    <row r="1336" spans="1:23" s="28" customFormat="1" x14ac:dyDescent="0.25">
      <c r="A1336" s="28" t="s">
        <v>988</v>
      </c>
      <c r="B1336" s="28" t="s">
        <v>1289</v>
      </c>
      <c r="C1336" s="28" t="s">
        <v>1020</v>
      </c>
      <c r="D1336" s="28" t="s">
        <v>7</v>
      </c>
      <c r="E1336" s="22">
        <v>72749.94</v>
      </c>
      <c r="F1336" s="22">
        <v>675400</v>
      </c>
      <c r="G1336" s="3">
        <v>194677.3</v>
      </c>
      <c r="H1336" s="72">
        <v>2020</v>
      </c>
      <c r="R1336"/>
      <c r="W1336"/>
    </row>
    <row r="1337" spans="1:23" s="28" customFormat="1" x14ac:dyDescent="0.25">
      <c r="A1337" s="28" t="s">
        <v>988</v>
      </c>
      <c r="B1337" s="28" t="s">
        <v>1289</v>
      </c>
      <c r="C1337" s="28" t="s">
        <v>1011</v>
      </c>
      <c r="D1337" s="28" t="s">
        <v>7</v>
      </c>
      <c r="E1337" s="3">
        <v>157066.82</v>
      </c>
      <c r="F1337" s="3">
        <v>2491900</v>
      </c>
      <c r="G1337" s="3">
        <v>718265.26</v>
      </c>
      <c r="H1337" s="72">
        <v>2020</v>
      </c>
      <c r="R1337"/>
      <c r="W1337"/>
    </row>
    <row r="1338" spans="1:23" s="28" customFormat="1" x14ac:dyDescent="0.25">
      <c r="A1338" s="28" t="s">
        <v>988</v>
      </c>
      <c r="B1338" s="28" t="s">
        <v>1289</v>
      </c>
      <c r="C1338" s="28" t="s">
        <v>1012</v>
      </c>
      <c r="D1338" s="28" t="s">
        <v>7</v>
      </c>
      <c r="E1338" s="3">
        <v>183935.55</v>
      </c>
      <c r="F1338" s="3">
        <v>1011400</v>
      </c>
      <c r="G1338" s="3">
        <v>291525.94</v>
      </c>
      <c r="H1338" s="72">
        <v>2020</v>
      </c>
      <c r="R1338"/>
      <c r="W1338"/>
    </row>
    <row r="1339" spans="1:23" s="28" customFormat="1" x14ac:dyDescent="0.25">
      <c r="A1339" s="28" t="s">
        <v>988</v>
      </c>
      <c r="B1339" s="28" t="s">
        <v>1289</v>
      </c>
      <c r="C1339" s="28" t="s">
        <v>1013</v>
      </c>
      <c r="D1339" s="28" t="s">
        <v>7</v>
      </c>
      <c r="E1339" s="22">
        <v>24176.16</v>
      </c>
      <c r="F1339" s="22">
        <v>481400</v>
      </c>
      <c r="G1339" s="3">
        <v>138758.74</v>
      </c>
      <c r="H1339" s="72">
        <v>2020</v>
      </c>
      <c r="R1339"/>
      <c r="W1339"/>
    </row>
    <row r="1340" spans="1:23" s="28" customFormat="1" x14ac:dyDescent="0.25">
      <c r="A1340" s="28" t="s">
        <v>1021</v>
      </c>
      <c r="B1340" s="28" t="s">
        <v>1290</v>
      </c>
      <c r="C1340" s="28" t="s">
        <v>1022</v>
      </c>
      <c r="D1340" s="28" t="s">
        <v>49</v>
      </c>
      <c r="E1340" s="3">
        <v>86714.64</v>
      </c>
      <c r="F1340" s="3">
        <v>860000</v>
      </c>
      <c r="G1340" s="3">
        <v>125052.6</v>
      </c>
      <c r="H1340" s="72">
        <v>2019</v>
      </c>
      <c r="R1340"/>
      <c r="W1340"/>
    </row>
    <row r="1341" spans="1:23" s="28" customFormat="1" x14ac:dyDescent="0.25">
      <c r="A1341" s="28" t="s">
        <v>1021</v>
      </c>
      <c r="B1341" s="28" t="s">
        <v>1290</v>
      </c>
      <c r="C1341" s="28" t="s">
        <v>1023</v>
      </c>
      <c r="D1341" s="28" t="s">
        <v>49</v>
      </c>
      <c r="E1341" s="3">
        <v>99566</v>
      </c>
      <c r="F1341" s="3">
        <v>1255800</v>
      </c>
      <c r="G1341" s="3">
        <v>182605.88</v>
      </c>
      <c r="H1341" s="72">
        <v>2019</v>
      </c>
      <c r="R1341"/>
      <c r="W1341"/>
    </row>
    <row r="1342" spans="1:23" s="28" customFormat="1" x14ac:dyDescent="0.25">
      <c r="A1342" s="28" t="s">
        <v>1021</v>
      </c>
      <c r="B1342" s="28" t="s">
        <v>1290</v>
      </c>
      <c r="C1342" s="28" t="s">
        <v>1024</v>
      </c>
      <c r="D1342" s="28" t="s">
        <v>49</v>
      </c>
      <c r="E1342" s="3">
        <v>53433.95</v>
      </c>
      <c r="F1342" s="3">
        <v>666300</v>
      </c>
      <c r="G1342" s="3">
        <v>96886.68</v>
      </c>
      <c r="H1342" s="72">
        <v>2019</v>
      </c>
      <c r="R1342"/>
      <c r="W1342"/>
    </row>
    <row r="1343" spans="1:23" s="28" customFormat="1" x14ac:dyDescent="0.25">
      <c r="A1343" s="28" t="s">
        <v>1025</v>
      </c>
      <c r="B1343" s="28" t="s">
        <v>1291</v>
      </c>
      <c r="C1343" s="28" t="s">
        <v>1026</v>
      </c>
      <c r="D1343" s="28" t="s">
        <v>7</v>
      </c>
      <c r="E1343" s="3">
        <v>45282</v>
      </c>
      <c r="F1343" s="3">
        <v>1445500</v>
      </c>
      <c r="G1343" s="3">
        <v>146299</v>
      </c>
      <c r="H1343" s="72">
        <v>2020</v>
      </c>
      <c r="R1343"/>
      <c r="W1343"/>
    </row>
    <row r="1344" spans="1:23" s="28" customFormat="1" x14ac:dyDescent="0.25">
      <c r="A1344" s="28" t="s">
        <v>1027</v>
      </c>
      <c r="B1344" s="28" t="s">
        <v>1292</v>
      </c>
      <c r="C1344" s="28" t="s">
        <v>1028</v>
      </c>
      <c r="D1344" s="28" t="s">
        <v>23</v>
      </c>
      <c r="E1344" s="3">
        <v>82435.08</v>
      </c>
      <c r="F1344" s="3">
        <v>7500000</v>
      </c>
      <c r="G1344" s="3">
        <v>570900</v>
      </c>
      <c r="H1344" s="72">
        <v>2019</v>
      </c>
      <c r="R1344"/>
      <c r="W1344"/>
    </row>
    <row r="1345" spans="1:23" s="28" customFormat="1" x14ac:dyDescent="0.25">
      <c r="A1345" s="28" t="s">
        <v>1027</v>
      </c>
      <c r="B1345" s="28" t="s">
        <v>1292</v>
      </c>
      <c r="C1345" s="28" t="s">
        <v>1029</v>
      </c>
      <c r="D1345" s="28" t="s">
        <v>23</v>
      </c>
      <c r="E1345" s="3">
        <v>130733.25</v>
      </c>
      <c r="F1345" s="3">
        <v>3605405</v>
      </c>
      <c r="G1345" s="3">
        <v>274443.42859999998</v>
      </c>
      <c r="H1345" s="72">
        <v>2019</v>
      </c>
      <c r="R1345"/>
      <c r="W1345"/>
    </row>
    <row r="1346" spans="1:23" s="28" customFormat="1" x14ac:dyDescent="0.25">
      <c r="A1346" s="28" t="s">
        <v>1027</v>
      </c>
      <c r="B1346" s="28" t="s">
        <v>1292</v>
      </c>
      <c r="C1346" s="28" t="s">
        <v>1030</v>
      </c>
      <c r="D1346" s="28" t="s">
        <v>23</v>
      </c>
      <c r="E1346" s="3">
        <v>50918.38</v>
      </c>
      <c r="F1346" s="3">
        <v>4792362</v>
      </c>
      <c r="G1346" s="3">
        <v>364794.59543999995</v>
      </c>
      <c r="H1346" s="72">
        <v>2019</v>
      </c>
      <c r="R1346"/>
      <c r="W1346"/>
    </row>
    <row r="1347" spans="1:23" s="28" customFormat="1" x14ac:dyDescent="0.25">
      <c r="A1347" s="28" t="s">
        <v>1031</v>
      </c>
      <c r="B1347" s="28" t="s">
        <v>1293</v>
      </c>
      <c r="C1347" s="28" t="s">
        <v>1032</v>
      </c>
      <c r="D1347" s="28" t="s">
        <v>7</v>
      </c>
      <c r="E1347" s="3"/>
      <c r="F1347" s="3">
        <v>3288400</v>
      </c>
      <c r="G1347" s="3">
        <v>226472.11</v>
      </c>
      <c r="H1347" s="72">
        <v>2020</v>
      </c>
      <c r="R1347"/>
      <c r="W1347"/>
    </row>
    <row r="1348" spans="1:23" s="28" customFormat="1" x14ac:dyDescent="0.25">
      <c r="A1348" s="28" t="s">
        <v>1031</v>
      </c>
      <c r="B1348" s="28" t="s">
        <v>1293</v>
      </c>
      <c r="C1348" s="28" t="s">
        <v>1033</v>
      </c>
      <c r="D1348" s="28" t="s">
        <v>7</v>
      </c>
      <c r="E1348" s="3">
        <v>9106</v>
      </c>
      <c r="F1348" s="3">
        <v>745800</v>
      </c>
      <c r="G1348" s="3">
        <v>51363.25</v>
      </c>
      <c r="H1348" s="72">
        <v>2020</v>
      </c>
      <c r="R1348"/>
      <c r="W1348"/>
    </row>
    <row r="1349" spans="1:23" s="28" customFormat="1" x14ac:dyDescent="0.25">
      <c r="A1349" s="28" t="s">
        <v>1031</v>
      </c>
      <c r="B1349" s="28" t="s">
        <v>1293</v>
      </c>
      <c r="C1349" s="28" t="s">
        <v>1034</v>
      </c>
      <c r="D1349" s="28" t="s">
        <v>49</v>
      </c>
      <c r="E1349" s="3">
        <v>335000</v>
      </c>
      <c r="F1349" s="3">
        <v>9152000</v>
      </c>
      <c r="G1349" s="3">
        <v>630298.24</v>
      </c>
      <c r="H1349" s="72">
        <v>2020</v>
      </c>
      <c r="R1349"/>
      <c r="W1349"/>
    </row>
    <row r="1350" spans="1:23" s="28" customFormat="1" x14ac:dyDescent="0.25">
      <c r="A1350" s="28" t="s">
        <v>1031</v>
      </c>
      <c r="B1350" s="28" t="s">
        <v>1293</v>
      </c>
      <c r="C1350" s="28" t="s">
        <v>1035</v>
      </c>
      <c r="D1350" s="28" t="s">
        <v>23</v>
      </c>
      <c r="E1350" s="3">
        <v>877900</v>
      </c>
      <c r="F1350" s="3">
        <v>20143800</v>
      </c>
      <c r="G1350" s="3">
        <v>1387303351</v>
      </c>
      <c r="H1350" s="72">
        <v>2020</v>
      </c>
      <c r="R1350"/>
      <c r="W1350"/>
    </row>
    <row r="1351" spans="1:23" s="28" customFormat="1" x14ac:dyDescent="0.25">
      <c r="A1351" s="28" t="s">
        <v>1031</v>
      </c>
      <c r="B1351" s="28" t="s">
        <v>1293</v>
      </c>
      <c r="C1351" s="28" t="s">
        <v>1036</v>
      </c>
      <c r="D1351" s="28" t="s">
        <v>23</v>
      </c>
      <c r="E1351" s="3">
        <v>240700</v>
      </c>
      <c r="F1351" s="3">
        <v>7200000</v>
      </c>
      <c r="G1351" s="3">
        <v>495864</v>
      </c>
      <c r="H1351" s="72">
        <v>2020</v>
      </c>
      <c r="R1351"/>
      <c r="W1351"/>
    </row>
    <row r="1352" spans="1:23" s="28" customFormat="1" x14ac:dyDescent="0.25">
      <c r="A1352" s="28" t="s">
        <v>1031</v>
      </c>
      <c r="B1352" s="28" t="s">
        <v>1293</v>
      </c>
      <c r="C1352" s="28" t="s">
        <v>1037</v>
      </c>
      <c r="D1352" s="28" t="s">
        <v>7</v>
      </c>
      <c r="E1352" s="3">
        <v>6100</v>
      </c>
      <c r="F1352" s="3">
        <v>451200</v>
      </c>
      <c r="G1352" s="3">
        <v>31074.14</v>
      </c>
      <c r="H1352" s="72">
        <v>2020</v>
      </c>
      <c r="R1352"/>
      <c r="W1352"/>
    </row>
    <row r="1353" spans="1:23" s="28" customFormat="1" x14ac:dyDescent="0.25">
      <c r="A1353" s="28" t="s">
        <v>1031</v>
      </c>
      <c r="B1353" s="28" t="s">
        <v>1293</v>
      </c>
      <c r="C1353" s="28" t="s">
        <v>1038</v>
      </c>
      <c r="D1353" s="28" t="s">
        <v>7</v>
      </c>
      <c r="E1353" s="3">
        <v>25000</v>
      </c>
      <c r="F1353" s="3">
        <v>6748400</v>
      </c>
      <c r="G1353" s="3">
        <v>464762.31</v>
      </c>
      <c r="H1353" s="72">
        <v>2020</v>
      </c>
      <c r="R1353"/>
      <c r="W1353"/>
    </row>
    <row r="1354" spans="1:23" s="28" customFormat="1" x14ac:dyDescent="0.25">
      <c r="A1354" s="28" t="s">
        <v>1039</v>
      </c>
      <c r="B1354" s="28" t="s">
        <v>1294</v>
      </c>
      <c r="C1354" s="28" t="s">
        <v>1040</v>
      </c>
      <c r="D1354" s="28" t="s">
        <v>7</v>
      </c>
      <c r="E1354" s="3">
        <v>178485</v>
      </c>
      <c r="F1354" s="3">
        <v>8525000</v>
      </c>
      <c r="G1354" s="3">
        <v>697856</v>
      </c>
      <c r="H1354" s="72">
        <v>2020</v>
      </c>
      <c r="R1354"/>
      <c r="W1354"/>
    </row>
    <row r="1355" spans="1:23" s="28" customFormat="1" x14ac:dyDescent="0.25">
      <c r="A1355" s="28" t="s">
        <v>1039</v>
      </c>
      <c r="B1355" s="28" t="s">
        <v>1294</v>
      </c>
      <c r="C1355" s="28" t="s">
        <v>1041</v>
      </c>
      <c r="D1355" s="28" t="s">
        <v>7</v>
      </c>
      <c r="E1355" s="3">
        <v>252379</v>
      </c>
      <c r="F1355" s="3">
        <v>7905200</v>
      </c>
      <c r="G1355" s="3">
        <v>647120</v>
      </c>
      <c r="H1355" s="72">
        <v>2020</v>
      </c>
      <c r="R1355"/>
      <c r="W1355"/>
    </row>
    <row r="1356" spans="1:23" s="28" customFormat="1" x14ac:dyDescent="0.25">
      <c r="A1356" s="28" t="s">
        <v>1039</v>
      </c>
      <c r="B1356" s="28" t="s">
        <v>1294</v>
      </c>
      <c r="C1356" s="28" t="s">
        <v>1042</v>
      </c>
      <c r="D1356" s="28" t="s">
        <v>7</v>
      </c>
      <c r="E1356" s="3">
        <v>141366</v>
      </c>
      <c r="F1356" s="3">
        <v>4410400</v>
      </c>
      <c r="G1356" s="3">
        <v>361035</v>
      </c>
      <c r="H1356" s="72">
        <v>2020</v>
      </c>
      <c r="R1356"/>
      <c r="W1356"/>
    </row>
    <row r="1357" spans="1:23" s="28" customFormat="1" x14ac:dyDescent="0.25">
      <c r="A1357" s="28" t="s">
        <v>1039</v>
      </c>
      <c r="B1357" s="28" t="s">
        <v>1294</v>
      </c>
      <c r="C1357" s="28" t="s">
        <v>1043</v>
      </c>
      <c r="D1357" s="28" t="s">
        <v>7</v>
      </c>
      <c r="E1357" s="3">
        <v>202638</v>
      </c>
      <c r="F1357" s="3">
        <v>6160000</v>
      </c>
      <c r="G1357" s="3">
        <v>504258</v>
      </c>
      <c r="H1357" s="72">
        <v>2020</v>
      </c>
      <c r="R1357"/>
      <c r="W1357"/>
    </row>
    <row r="1358" spans="1:23" s="28" customFormat="1" x14ac:dyDescent="0.25">
      <c r="A1358" s="28" t="s">
        <v>1039</v>
      </c>
      <c r="B1358" s="28" t="s">
        <v>1294</v>
      </c>
      <c r="C1358" s="28" t="s">
        <v>1044</v>
      </c>
      <c r="D1358" s="28" t="s">
        <v>7</v>
      </c>
      <c r="E1358" s="3">
        <v>278462</v>
      </c>
      <c r="F1358" s="3">
        <v>6012000</v>
      </c>
      <c r="G1358" s="3">
        <v>492142</v>
      </c>
      <c r="H1358" s="72">
        <v>2020</v>
      </c>
      <c r="R1358"/>
      <c r="W1358"/>
    </row>
    <row r="1359" spans="1:23" s="28" customFormat="1" x14ac:dyDescent="0.25">
      <c r="A1359" s="28" t="s">
        <v>1039</v>
      </c>
      <c r="B1359" s="28" t="s">
        <v>1294</v>
      </c>
      <c r="C1359" s="28" t="s">
        <v>1045</v>
      </c>
      <c r="D1359" s="28" t="s">
        <v>7</v>
      </c>
      <c r="E1359" s="3">
        <v>36663</v>
      </c>
      <c r="F1359" s="3">
        <v>2813100</v>
      </c>
      <c r="G1359" s="3">
        <v>230280</v>
      </c>
      <c r="H1359" s="72">
        <v>2020</v>
      </c>
      <c r="R1359"/>
      <c r="W1359"/>
    </row>
    <row r="1360" spans="1:23" s="28" customFormat="1" x14ac:dyDescent="0.25">
      <c r="A1360" s="28" t="s">
        <v>1039</v>
      </c>
      <c r="B1360" s="28" t="s">
        <v>1294</v>
      </c>
      <c r="C1360" s="28" t="s">
        <v>1046</v>
      </c>
      <c r="D1360" s="28" t="s">
        <v>7</v>
      </c>
      <c r="E1360" s="3">
        <v>103722</v>
      </c>
      <c r="F1360" s="3">
        <v>5567400</v>
      </c>
      <c r="G1360" s="3">
        <v>455747</v>
      </c>
      <c r="H1360" s="72">
        <v>2020</v>
      </c>
      <c r="R1360"/>
      <c r="W1360"/>
    </row>
    <row r="1361" spans="1:23" s="28" customFormat="1" x14ac:dyDescent="0.25">
      <c r="A1361" s="28" t="s">
        <v>1039</v>
      </c>
      <c r="B1361" s="28" t="s">
        <v>1294</v>
      </c>
      <c r="C1361" s="28" t="s">
        <v>1047</v>
      </c>
      <c r="D1361" s="28" t="s">
        <v>23</v>
      </c>
      <c r="E1361" s="3">
        <v>389543</v>
      </c>
      <c r="F1361" s="3">
        <v>8250000</v>
      </c>
      <c r="G1361" s="3">
        <v>697447</v>
      </c>
      <c r="H1361" s="72">
        <v>2020</v>
      </c>
      <c r="R1361"/>
      <c r="W1361"/>
    </row>
    <row r="1362" spans="1:23" s="28" customFormat="1" x14ac:dyDescent="0.25">
      <c r="A1362" s="28" t="s">
        <v>1039</v>
      </c>
      <c r="B1362" s="28" t="s">
        <v>1294</v>
      </c>
      <c r="C1362" s="28" t="s">
        <v>1048</v>
      </c>
      <c r="D1362" s="28" t="s">
        <v>23</v>
      </c>
      <c r="E1362" s="3">
        <v>70416</v>
      </c>
      <c r="F1362" s="3">
        <v>1200000</v>
      </c>
      <c r="G1362" s="3">
        <v>98232</v>
      </c>
      <c r="H1362" s="72">
        <v>2020</v>
      </c>
      <c r="R1362"/>
      <c r="W1362"/>
    </row>
    <row r="1363" spans="1:23" s="28" customFormat="1" x14ac:dyDescent="0.25">
      <c r="A1363" s="28" t="s">
        <v>1049</v>
      </c>
      <c r="B1363" s="28" t="s">
        <v>1295</v>
      </c>
      <c r="C1363" s="28" t="s">
        <v>1050</v>
      </c>
      <c r="D1363" s="28" t="s">
        <v>7</v>
      </c>
      <c r="E1363" s="3">
        <v>516621</v>
      </c>
      <c r="F1363" s="3">
        <v>17150100</v>
      </c>
      <c r="G1363" s="3">
        <v>1172552.3370000001</v>
      </c>
      <c r="H1363" s="72">
        <v>2020</v>
      </c>
      <c r="R1363"/>
      <c r="W1363"/>
    </row>
    <row r="1364" spans="1:23" s="28" customFormat="1" x14ac:dyDescent="0.25">
      <c r="A1364" s="28" t="s">
        <v>1049</v>
      </c>
      <c r="B1364" s="28" t="s">
        <v>1295</v>
      </c>
      <c r="C1364" s="28" t="s">
        <v>1051</v>
      </c>
      <c r="E1364" s="3">
        <v>0</v>
      </c>
      <c r="F1364" s="3"/>
      <c r="G1364" s="3"/>
      <c r="H1364" s="72">
        <v>2020</v>
      </c>
      <c r="R1364"/>
      <c r="W1364"/>
    </row>
    <row r="1365" spans="1:23" s="28" customFormat="1" x14ac:dyDescent="0.25">
      <c r="A1365" s="28" t="s">
        <v>1049</v>
      </c>
      <c r="B1365" s="28" t="s">
        <v>1295</v>
      </c>
      <c r="C1365" s="28" t="s">
        <v>1052</v>
      </c>
      <c r="E1365" s="3"/>
      <c r="F1365" s="3"/>
      <c r="G1365" s="3"/>
      <c r="H1365" s="72">
        <v>2020</v>
      </c>
      <c r="R1365"/>
      <c r="W1365"/>
    </row>
    <row r="1366" spans="1:23" s="28" customFormat="1" x14ac:dyDescent="0.25">
      <c r="A1366" s="28" t="s">
        <v>1049</v>
      </c>
      <c r="B1366" s="28" t="s">
        <v>1295</v>
      </c>
      <c r="C1366" s="28" t="s">
        <v>1053</v>
      </c>
      <c r="D1366" s="28" t="s">
        <v>49</v>
      </c>
      <c r="E1366" s="3">
        <v>26719</v>
      </c>
      <c r="F1366" s="3">
        <v>6366500</v>
      </c>
      <c r="G1366" s="3">
        <v>435277.60499999998</v>
      </c>
      <c r="H1366" s="72">
        <v>2020</v>
      </c>
      <c r="R1366"/>
      <c r="W1366"/>
    </row>
    <row r="1367" spans="1:23" s="28" customFormat="1" x14ac:dyDescent="0.25">
      <c r="A1367" s="28" t="s">
        <v>1049</v>
      </c>
      <c r="B1367" s="28" t="s">
        <v>1295</v>
      </c>
      <c r="C1367" s="28" t="s">
        <v>56</v>
      </c>
      <c r="D1367" s="28" t="s">
        <v>7</v>
      </c>
      <c r="E1367" s="3">
        <v>65296</v>
      </c>
      <c r="F1367" s="3">
        <v>1985900</v>
      </c>
      <c r="G1367" s="3">
        <v>135775.98300000001</v>
      </c>
      <c r="H1367" s="72">
        <v>2020</v>
      </c>
      <c r="R1367"/>
      <c r="W1367"/>
    </row>
    <row r="1368" spans="1:23" s="28" customFormat="1" x14ac:dyDescent="0.25">
      <c r="A1368" s="28" t="s">
        <v>1049</v>
      </c>
      <c r="B1368" s="28" t="s">
        <v>1295</v>
      </c>
      <c r="C1368" s="28" t="s">
        <v>1054</v>
      </c>
      <c r="D1368" s="28" t="s">
        <v>7</v>
      </c>
      <c r="E1368" s="3">
        <v>299306</v>
      </c>
      <c r="F1368" s="3">
        <v>6501400</v>
      </c>
      <c r="G1368" s="3">
        <v>444500.71799999999</v>
      </c>
      <c r="H1368" s="72">
        <v>2020</v>
      </c>
      <c r="R1368"/>
      <c r="W1368"/>
    </row>
    <row r="1369" spans="1:23" s="28" customFormat="1" x14ac:dyDescent="0.25">
      <c r="A1369" s="28" t="s">
        <v>1049</v>
      </c>
      <c r="B1369" s="28" t="s">
        <v>1295</v>
      </c>
      <c r="C1369" s="28" t="s">
        <v>1055</v>
      </c>
      <c r="D1369" s="28" t="s">
        <v>49</v>
      </c>
      <c r="E1369" s="3">
        <v>166353</v>
      </c>
      <c r="F1369" s="3">
        <v>1871500</v>
      </c>
      <c r="G1369" s="3">
        <v>127954.455</v>
      </c>
      <c r="H1369" s="72">
        <v>2020</v>
      </c>
      <c r="R1369"/>
      <c r="W1369"/>
    </row>
    <row r="1370" spans="1:23" s="28" customFormat="1" x14ac:dyDescent="0.25">
      <c r="A1370" s="28" t="s">
        <v>1049</v>
      </c>
      <c r="B1370" s="28" t="s">
        <v>1295</v>
      </c>
      <c r="C1370" s="28" t="s">
        <v>1056</v>
      </c>
      <c r="D1370" s="28" t="s">
        <v>49</v>
      </c>
      <c r="E1370" s="3">
        <v>183134</v>
      </c>
      <c r="F1370" s="3">
        <v>8068800</v>
      </c>
      <c r="G1370" s="3">
        <v>551663.85600000003</v>
      </c>
      <c r="H1370" s="72">
        <v>2020</v>
      </c>
      <c r="R1370"/>
      <c r="W1370"/>
    </row>
    <row r="1371" spans="1:23" s="28" customFormat="1" x14ac:dyDescent="0.25">
      <c r="A1371" s="28" t="s">
        <v>1049</v>
      </c>
      <c r="B1371" s="28" t="s">
        <v>1295</v>
      </c>
      <c r="C1371" s="28" t="s">
        <v>1057</v>
      </c>
      <c r="D1371" s="28" t="s">
        <v>7</v>
      </c>
      <c r="E1371" s="3">
        <v>15026</v>
      </c>
      <c r="F1371" s="3">
        <v>3964000</v>
      </c>
      <c r="G1371" s="3">
        <v>271018.68</v>
      </c>
      <c r="H1371" s="72">
        <v>2020</v>
      </c>
      <c r="R1371"/>
      <c r="W1371"/>
    </row>
    <row r="1372" spans="1:23" s="28" customFormat="1" x14ac:dyDescent="0.25">
      <c r="A1372" s="28" t="s">
        <v>1049</v>
      </c>
      <c r="B1372" s="28" t="s">
        <v>1295</v>
      </c>
      <c r="C1372" s="28" t="s">
        <v>1058</v>
      </c>
      <c r="D1372" s="28" t="s">
        <v>49</v>
      </c>
      <c r="E1372" s="3">
        <v>242704</v>
      </c>
      <c r="F1372" s="3">
        <v>7663500</v>
      </c>
      <c r="G1372" s="3">
        <v>523953.495</v>
      </c>
      <c r="H1372" s="72">
        <v>2020</v>
      </c>
      <c r="R1372"/>
      <c r="W1372"/>
    </row>
    <row r="1373" spans="1:23" s="28" customFormat="1" x14ac:dyDescent="0.25">
      <c r="A1373" s="28" t="s">
        <v>1082</v>
      </c>
      <c r="B1373" s="28" t="s">
        <v>1296</v>
      </c>
      <c r="C1373" s="28" t="s">
        <v>3813</v>
      </c>
      <c r="D1373" s="28" t="s">
        <v>49</v>
      </c>
      <c r="E1373" s="3">
        <v>8280</v>
      </c>
      <c r="F1373" s="3">
        <v>12400</v>
      </c>
      <c r="G1373" s="3">
        <v>1035.4000000000001</v>
      </c>
      <c r="H1373" s="72">
        <v>2020</v>
      </c>
      <c r="R1373"/>
    </row>
    <row r="1374" spans="1:23" s="28" customFormat="1" x14ac:dyDescent="0.25">
      <c r="A1374" s="28" t="s">
        <v>1082</v>
      </c>
      <c r="B1374" s="28" t="s">
        <v>1296</v>
      </c>
      <c r="C1374" s="28" t="s">
        <v>3814</v>
      </c>
      <c r="D1374" s="28" t="s">
        <v>23</v>
      </c>
      <c r="E1374" s="3">
        <v>90854.92</v>
      </c>
      <c r="F1374" s="3">
        <v>760700</v>
      </c>
      <c r="G1374" s="3">
        <v>63518.45</v>
      </c>
      <c r="H1374" s="72">
        <v>2020</v>
      </c>
      <c r="R1374"/>
    </row>
    <row r="1375" spans="1:23" s="28" customFormat="1" x14ac:dyDescent="0.25">
      <c r="A1375" s="28" t="s">
        <v>1082</v>
      </c>
      <c r="B1375" s="28" t="s">
        <v>1296</v>
      </c>
      <c r="C1375" s="28" t="s">
        <v>3815</v>
      </c>
      <c r="D1375" s="28" t="s">
        <v>7</v>
      </c>
      <c r="E1375" s="3">
        <v>15000</v>
      </c>
      <c r="F1375" s="3">
        <v>959500</v>
      </c>
      <c r="G1375" s="3">
        <v>80118.25</v>
      </c>
      <c r="H1375" s="72">
        <v>2020</v>
      </c>
      <c r="R1375"/>
    </row>
    <row r="1376" spans="1:23" s="28" customFormat="1" x14ac:dyDescent="0.25">
      <c r="A1376" s="28" t="s">
        <v>1082</v>
      </c>
      <c r="B1376" s="28" t="s">
        <v>1296</v>
      </c>
      <c r="C1376" s="28" t="s">
        <v>3816</v>
      </c>
      <c r="D1376" s="28" t="s">
        <v>7</v>
      </c>
      <c r="E1376" s="3">
        <v>35600</v>
      </c>
      <c r="F1376" s="3">
        <v>799800</v>
      </c>
      <c r="G1376" s="3">
        <v>66783.3</v>
      </c>
      <c r="H1376" s="72">
        <v>2020</v>
      </c>
      <c r="R1376"/>
    </row>
    <row r="1377" spans="1:18" s="28" customFormat="1" x14ac:dyDescent="0.25">
      <c r="A1377" s="28" t="s">
        <v>1082</v>
      </c>
      <c r="B1377" s="28" t="s">
        <v>1296</v>
      </c>
      <c r="C1377" s="28" t="s">
        <v>3817</v>
      </c>
      <c r="D1377" s="28" t="s">
        <v>23</v>
      </c>
      <c r="E1377" s="3">
        <v>19271.11</v>
      </c>
      <c r="F1377" s="3">
        <v>1539900</v>
      </c>
      <c r="G1377" s="3">
        <v>128581.65</v>
      </c>
      <c r="H1377" s="72">
        <v>2020</v>
      </c>
      <c r="R1377"/>
    </row>
    <row r="1378" spans="1:18" s="28" customFormat="1" x14ac:dyDescent="0.25">
      <c r="A1378" s="28" t="s">
        <v>1082</v>
      </c>
      <c r="B1378" s="28" t="s">
        <v>1296</v>
      </c>
      <c r="C1378" s="28" t="s">
        <v>3818</v>
      </c>
      <c r="D1378" s="28" t="s">
        <v>7</v>
      </c>
      <c r="E1378" s="3">
        <v>103718</v>
      </c>
      <c r="F1378" s="3">
        <v>11923200</v>
      </c>
      <c r="G1378" s="3">
        <v>995587.2</v>
      </c>
      <c r="H1378" s="72">
        <v>2020</v>
      </c>
      <c r="R1378"/>
    </row>
    <row r="1379" spans="1:18" s="28" customFormat="1" x14ac:dyDescent="0.25">
      <c r="A1379" s="28" t="s">
        <v>1082</v>
      </c>
      <c r="B1379" s="28" t="s">
        <v>1296</v>
      </c>
      <c r="C1379" s="28" t="s">
        <v>3819</v>
      </c>
      <c r="D1379" s="28" t="s">
        <v>7</v>
      </c>
      <c r="E1379" s="3">
        <v>441175.12</v>
      </c>
      <c r="F1379" s="3">
        <v>2787900</v>
      </c>
      <c r="G1379" s="3">
        <v>232789.65</v>
      </c>
      <c r="H1379" s="72">
        <v>2020</v>
      </c>
      <c r="R1379"/>
    </row>
    <row r="1380" spans="1:18" s="28" customFormat="1" x14ac:dyDescent="0.25">
      <c r="A1380" s="28" t="s">
        <v>1059</v>
      </c>
      <c r="B1380" s="28" t="s">
        <v>1297</v>
      </c>
      <c r="C1380" s="28" t="s">
        <v>1060</v>
      </c>
      <c r="D1380" s="28" t="s">
        <v>49</v>
      </c>
      <c r="E1380" s="3">
        <v>517402.44</v>
      </c>
      <c r="F1380" s="3">
        <v>7792500</v>
      </c>
      <c r="G1380" s="3">
        <v>867227.33</v>
      </c>
      <c r="H1380" s="72">
        <v>2020</v>
      </c>
      <c r="R1380"/>
    </row>
    <row r="1381" spans="1:18" s="28" customFormat="1" x14ac:dyDescent="0.25">
      <c r="A1381" s="28" t="s">
        <v>1083</v>
      </c>
      <c r="B1381" s="28" t="s">
        <v>1298</v>
      </c>
      <c r="C1381" s="28" t="s">
        <v>1061</v>
      </c>
      <c r="D1381" s="28" t="s">
        <v>49</v>
      </c>
      <c r="E1381" s="3">
        <v>596352.21</v>
      </c>
      <c r="F1381" s="3"/>
      <c r="G1381" s="3"/>
      <c r="H1381" s="72">
        <v>2020</v>
      </c>
      <c r="R1381"/>
    </row>
    <row r="1382" spans="1:18" s="28" customFormat="1" x14ac:dyDescent="0.25">
      <c r="A1382" s="28" t="s">
        <v>1083</v>
      </c>
      <c r="B1382" s="28" t="s">
        <v>1298</v>
      </c>
      <c r="C1382" s="28" t="s">
        <v>883</v>
      </c>
      <c r="D1382" s="28" t="s">
        <v>49</v>
      </c>
      <c r="E1382" s="3">
        <v>498112.05</v>
      </c>
      <c r="F1382" s="3"/>
      <c r="G1382" s="3"/>
      <c r="H1382" s="72">
        <v>2020</v>
      </c>
      <c r="R1382"/>
    </row>
    <row r="1383" spans="1:18" s="28" customFormat="1" x14ac:dyDescent="0.25">
      <c r="A1383" s="28" t="s">
        <v>1084</v>
      </c>
      <c r="B1383" s="28" t="s">
        <v>1299</v>
      </c>
      <c r="C1383" s="28" t="s">
        <v>1062</v>
      </c>
      <c r="D1383" s="28" t="s">
        <v>49</v>
      </c>
      <c r="E1383" s="3">
        <v>1000</v>
      </c>
      <c r="F1383" s="3">
        <v>428300</v>
      </c>
      <c r="G1383" s="3">
        <v>10716</v>
      </c>
      <c r="H1383" s="72">
        <v>2020</v>
      </c>
      <c r="R1383"/>
    </row>
    <row r="1384" spans="1:18" s="28" customFormat="1" x14ac:dyDescent="0.25">
      <c r="A1384" s="28" t="s">
        <v>1063</v>
      </c>
      <c r="B1384" s="28" t="s">
        <v>1300</v>
      </c>
      <c r="C1384" s="28" t="s">
        <v>1064</v>
      </c>
      <c r="D1384" s="28" t="s">
        <v>49</v>
      </c>
      <c r="E1384" s="3">
        <v>46383.9</v>
      </c>
      <c r="F1384" s="3">
        <v>6166700</v>
      </c>
      <c r="G1384" s="3">
        <v>187714.35</v>
      </c>
      <c r="H1384" s="72">
        <v>2020</v>
      </c>
      <c r="R1384"/>
    </row>
    <row r="1385" spans="1:18" s="28" customFormat="1" x14ac:dyDescent="0.25">
      <c r="A1385" s="28" t="s">
        <v>1063</v>
      </c>
      <c r="B1385" s="28" t="s">
        <v>1300</v>
      </c>
      <c r="C1385" s="28" t="s">
        <v>1065</v>
      </c>
      <c r="E1385" s="3">
        <v>1000</v>
      </c>
      <c r="F1385" s="3">
        <v>277600</v>
      </c>
      <c r="G1385" s="3">
        <v>8450.14</v>
      </c>
      <c r="H1385" s="72">
        <v>2020</v>
      </c>
      <c r="R1385"/>
    </row>
    <row r="1386" spans="1:18" s="28" customFormat="1" x14ac:dyDescent="0.25">
      <c r="A1386" s="28" t="s">
        <v>1063</v>
      </c>
      <c r="B1386" s="28" t="s">
        <v>1300</v>
      </c>
      <c r="C1386" s="28" t="s">
        <v>1066</v>
      </c>
      <c r="E1386" s="3">
        <v>4400</v>
      </c>
      <c r="F1386" s="3">
        <v>622600</v>
      </c>
      <c r="G1386" s="3">
        <v>18951.939999999999</v>
      </c>
      <c r="H1386" s="72">
        <v>2020</v>
      </c>
      <c r="R1386"/>
    </row>
    <row r="1387" spans="1:18" s="28" customFormat="1" x14ac:dyDescent="0.25">
      <c r="A1387" s="28" t="s">
        <v>1067</v>
      </c>
      <c r="B1387" s="28" t="s">
        <v>1301</v>
      </c>
      <c r="C1387" s="28" t="s">
        <v>1068</v>
      </c>
      <c r="D1387" s="28" t="s">
        <v>49</v>
      </c>
      <c r="E1387" s="3">
        <v>54537.71</v>
      </c>
      <c r="F1387" s="3">
        <v>2600100</v>
      </c>
      <c r="G1387" s="3">
        <v>87363.36</v>
      </c>
      <c r="H1387" s="72">
        <v>2020</v>
      </c>
      <c r="R1387"/>
    </row>
    <row r="1388" spans="1:18" s="28" customFormat="1" x14ac:dyDescent="0.25">
      <c r="A1388" s="28" t="s">
        <v>1069</v>
      </c>
      <c r="B1388" s="28" t="s">
        <v>1302</v>
      </c>
      <c r="C1388" s="28" t="s">
        <v>1070</v>
      </c>
      <c r="D1388" s="28" t="s">
        <v>7</v>
      </c>
      <c r="E1388" s="3">
        <v>52516.65</v>
      </c>
      <c r="F1388" s="3">
        <v>5159700</v>
      </c>
      <c r="G1388" s="3">
        <v>152830.31</v>
      </c>
      <c r="H1388" s="72">
        <v>2020</v>
      </c>
      <c r="R1388"/>
    </row>
    <row r="1389" spans="1:18" x14ac:dyDescent="0.25">
      <c r="A1389" s="28" t="s">
        <v>1071</v>
      </c>
      <c r="B1389" s="28" t="s">
        <v>1303</v>
      </c>
      <c r="C1389" s="28" t="s">
        <v>1072</v>
      </c>
      <c r="D1389" s="28" t="s">
        <v>7</v>
      </c>
      <c r="E1389" s="3">
        <v>6583</v>
      </c>
      <c r="F1389" s="3">
        <v>808200</v>
      </c>
      <c r="G1389" s="3">
        <v>32449.23</v>
      </c>
      <c r="H1389" s="72">
        <v>2020</v>
      </c>
      <c r="I1389" s="28"/>
      <c r="J1389" s="28"/>
    </row>
    <row r="1404" spans="1:1" x14ac:dyDescent="0.25">
      <c r="A1404" s="2"/>
    </row>
    <row r="1411" spans="1:1" x14ac:dyDescent="0.25">
      <c r="A1411" s="2"/>
    </row>
    <row r="1432" spans="1:1" x14ac:dyDescent="0.25">
      <c r="A1432" s="2"/>
    </row>
    <row r="1448" spans="1:1" x14ac:dyDescent="0.25">
      <c r="A1448" s="2"/>
    </row>
    <row r="1503" spans="1:1" x14ac:dyDescent="0.25">
      <c r="A1503" s="2"/>
    </row>
    <row r="1554" spans="1:1" x14ac:dyDescent="0.25">
      <c r="A1554" s="2"/>
    </row>
    <row r="1559" spans="1:1" x14ac:dyDescent="0.25">
      <c r="A1559" s="2"/>
    </row>
    <row r="1575" spans="1:1" x14ac:dyDescent="0.25">
      <c r="A1575" s="2"/>
    </row>
    <row r="1591" spans="1:1" x14ac:dyDescent="0.25">
      <c r="A1591" s="2"/>
    </row>
    <row r="1602" spans="1:1" x14ac:dyDescent="0.25">
      <c r="A1602" s="2"/>
    </row>
    <row r="1604" spans="1:1" x14ac:dyDescent="0.25">
      <c r="A1604" s="2"/>
    </row>
    <row r="1605" spans="1:1" x14ac:dyDescent="0.25">
      <c r="A1605" s="2"/>
    </row>
  </sheetData>
  <sheetProtection algorithmName="SHA-512" hashValue="mP4Mu8xZqXYImMBNEVl9ieysC7oculuaUCRcGeLJPbalNftyK6yYQhpoEJU11jFjZgktgIJNF/yi6RrbTKtzBA==" saltValue="kPExw0k5ERtFfA/WGWyHSQ==" spinCount="100000" sheet="1" objects="1" scenarios="1"/>
  <autoFilter ref="A2:J1389" xr:uid="{398B1B28-794C-426A-8814-0733EE1E6569}"/>
  <dataValidations count="1">
    <dataValidation type="list" allowBlank="1" showInputMessage="1" showErrorMessage="1" sqref="D1233:D1262" xr:uid="{559CDB53-7CC1-47C0-94D3-8AE657E45846}">
      <formula1>$AI$27:$AI$30</formula1>
    </dataValidation>
  </dataValidations>
  <pageMargins left="0.7" right="0.7" top="0.75" bottom="0.75" header="0.3" footer="0.3"/>
  <pageSetup scale="4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0EA5D-39B1-4545-95F0-56DAC60C3688}">
  <sheetPr codeName="Sheet4"/>
  <dimension ref="A1:BC8"/>
  <sheetViews>
    <sheetView zoomScaleNormal="100" workbookViewId="0">
      <selection activeCell="B20" sqref="B20"/>
    </sheetView>
  </sheetViews>
  <sheetFormatPr defaultRowHeight="15" x14ac:dyDescent="0.25"/>
  <cols>
    <col min="1" max="1" width="20.140625" customWidth="1"/>
    <col min="2" max="2" width="111.140625" customWidth="1"/>
  </cols>
  <sheetData>
    <row r="1" spans="1:55" s="28" customFormat="1" ht="50.25" customHeight="1" x14ac:dyDescent="0.25">
      <c r="A1" s="103" t="s">
        <v>3884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</row>
    <row r="2" spans="1:55" ht="15.75" x14ac:dyDescent="0.25">
      <c r="A2" s="62" t="s">
        <v>2320</v>
      </c>
      <c r="B2" s="62" t="s">
        <v>2321</v>
      </c>
    </row>
    <row r="3" spans="1:55" x14ac:dyDescent="0.25">
      <c r="A3" s="31" t="s">
        <v>2322</v>
      </c>
      <c r="B3" s="28" t="s">
        <v>2323</v>
      </c>
    </row>
    <row r="4" spans="1:55" x14ac:dyDescent="0.25">
      <c r="A4" s="31" t="s">
        <v>2324</v>
      </c>
      <c r="B4" s="28" t="s">
        <v>2325</v>
      </c>
    </row>
    <row r="5" spans="1:55" x14ac:dyDescent="0.25">
      <c r="A5" s="31" t="s">
        <v>2326</v>
      </c>
      <c r="B5" s="28" t="s">
        <v>2327</v>
      </c>
    </row>
    <row r="6" spans="1:55" x14ac:dyDescent="0.25">
      <c r="A6" s="31" t="s">
        <v>2328</v>
      </c>
      <c r="B6" s="28" t="s">
        <v>2329</v>
      </c>
    </row>
    <row r="7" spans="1:55" x14ac:dyDescent="0.25">
      <c r="A7" s="31" t="s">
        <v>2330</v>
      </c>
      <c r="B7" s="28" t="s">
        <v>2331</v>
      </c>
    </row>
    <row r="8" spans="1:55" x14ac:dyDescent="0.25">
      <c r="A8" s="31" t="s">
        <v>2332</v>
      </c>
      <c r="B8" s="28" t="s">
        <v>2333</v>
      </c>
    </row>
  </sheetData>
  <sheetProtection algorithmName="SHA-512" hashValue="DU/Pd8z21hkFzTcz3xZEALQuHf4D+3IBDDWKIanYvPcqaRbsXm1CaF2RzLECjjF77ygAfPxVT3D7qWQdrhPKYw==" saltValue="f5dytycvXeB8vpYOidsPAQ==" spinCount="100000" sheet="1" objects="1" scenarios="1"/>
  <pageMargins left="0.7" right="0.7" top="0.75" bottom="0.75" header="0.3" footer="0.3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PILOT Viewer</vt:lpstr>
      <vt:lpstr>Summary By Town</vt:lpstr>
      <vt:lpstr>Raw Data from UFBs</vt:lpstr>
      <vt:lpstr>Community Typology</vt:lpstr>
      <vt:lpstr>'Community Typology'!Print_Area</vt:lpstr>
      <vt:lpstr>'PILOT Viewer'!Print_Area</vt:lpstr>
      <vt:lpstr>'Raw Data from UFBs'!Print_Area</vt:lpstr>
      <vt:lpstr>'PILOT Viewer'!Print_Titles</vt:lpstr>
      <vt:lpstr>'Raw Data from UFBs'!Print_Titles</vt:lpstr>
      <vt:lpstr>'Summary By Town'!Print_Titles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Clayton, Spencer</dc:creator>
  <cp:lastModifiedBy>Christopher Wheeler</cp:lastModifiedBy>
  <cp:lastPrinted>2020-11-13T18:51:24Z</cp:lastPrinted>
  <dcterms:created xsi:type="dcterms:W3CDTF">2020-08-24T13:29:37Z</dcterms:created>
  <dcterms:modified xsi:type="dcterms:W3CDTF">2020-11-13T19:15:24Z</dcterms:modified>
</cp:coreProperties>
</file>